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56" windowHeight="12336" activeTab="1"/>
  </bookViews>
  <sheets>
    <sheet name="Павлово (без очистки)" sheetId="1" r:id="rId1"/>
    <sheet name="кроме с.Павлово (очистка)" sheetId="3" r:id="rId2"/>
  </sheets>
  <calcPr calcId="145621"/>
  <fileRecoveryPr repairLoad="1"/>
</workbook>
</file>

<file path=xl/calcChain.xml><?xml version="1.0" encoding="utf-8"?>
<calcChain xmlns="http://schemas.openxmlformats.org/spreadsheetml/2006/main">
  <c r="E47" i="3"/>
  <c r="F47"/>
  <c r="I47"/>
  <c r="M47"/>
  <c r="R47"/>
  <c r="V47"/>
  <c r="X70"/>
  <c r="W70"/>
  <c r="V70"/>
  <c r="R70"/>
  <c r="Q70"/>
  <c r="P70"/>
  <c r="O70"/>
  <c r="N70"/>
  <c r="M70"/>
  <c r="I70"/>
  <c r="H70"/>
  <c r="G70"/>
  <c r="F70"/>
  <c r="E70"/>
  <c r="D70"/>
  <c r="O59"/>
  <c r="N59"/>
  <c r="U55"/>
  <c r="T55"/>
  <c r="S55"/>
  <c r="I46"/>
  <c r="I48" s="1"/>
  <c r="I49" s="1"/>
  <c r="I55" s="1"/>
  <c r="E46"/>
  <c r="E48" s="1"/>
  <c r="E49" s="1"/>
  <c r="E55" s="1"/>
  <c r="E56" s="1"/>
  <c r="U46"/>
  <c r="T46"/>
  <c r="S46"/>
  <c r="O46"/>
  <c r="N46"/>
  <c r="L46"/>
  <c r="K46"/>
  <c r="J46"/>
  <c r="X45"/>
  <c r="W45"/>
  <c r="W47" s="1"/>
  <c r="W46" s="1"/>
  <c r="W48" s="1"/>
  <c r="W49" s="1"/>
  <c r="W55" s="1"/>
  <c r="V45"/>
  <c r="U45"/>
  <c r="T45"/>
  <c r="S45"/>
  <c r="R45"/>
  <c r="Q45"/>
  <c r="P45"/>
  <c r="P47" s="1"/>
  <c r="O45"/>
  <c r="N45"/>
  <c r="M45"/>
  <c r="L45"/>
  <c r="K45"/>
  <c r="J45"/>
  <c r="I45"/>
  <c r="H45"/>
  <c r="G45"/>
  <c r="G47" s="1"/>
  <c r="G46" s="1"/>
  <c r="G48" s="1"/>
  <c r="G49" s="1"/>
  <c r="G55" s="1"/>
  <c r="F45"/>
  <c r="E45"/>
  <c r="D45"/>
  <c r="Y36"/>
  <c r="Y33"/>
  <c r="Y34" s="1"/>
  <c r="Y46" s="1"/>
  <c r="Y48" s="1"/>
  <c r="Y49" s="1"/>
  <c r="Y55" s="1"/>
  <c r="C21"/>
  <c r="X20"/>
  <c r="W20"/>
  <c r="V20"/>
  <c r="R20"/>
  <c r="Q20"/>
  <c r="P20"/>
  <c r="O20"/>
  <c r="N20"/>
  <c r="M20"/>
  <c r="I20"/>
  <c r="H20"/>
  <c r="G20"/>
  <c r="F20"/>
  <c r="E20"/>
  <c r="D20"/>
  <c r="AA10"/>
  <c r="Z10"/>
  <c r="AA9"/>
  <c r="Z9"/>
  <c r="Z7" s="1"/>
  <c r="C8"/>
  <c r="AA7"/>
  <c r="Y7"/>
  <c r="Y19" s="1"/>
  <c r="X46" l="1"/>
  <c r="X48" s="1"/>
  <c r="X49" s="1"/>
  <c r="X55" s="1"/>
  <c r="X56" s="1"/>
  <c r="X60" s="1"/>
  <c r="X47"/>
  <c r="Q47"/>
  <c r="Q46" s="1"/>
  <c r="Q48" s="1"/>
  <c r="Q49" s="1"/>
  <c r="Q55" s="1"/>
  <c r="H47"/>
  <c r="H46" s="1"/>
  <c r="H48" s="1"/>
  <c r="H49" s="1"/>
  <c r="H55" s="1"/>
  <c r="F46"/>
  <c r="F48" s="1"/>
  <c r="F49" s="1"/>
  <c r="F55" s="1"/>
  <c r="F56" s="1"/>
  <c r="R46"/>
  <c r="R48" s="1"/>
  <c r="R49" s="1"/>
  <c r="R55" s="1"/>
  <c r="R59" s="1"/>
  <c r="V46"/>
  <c r="V48" s="1"/>
  <c r="V49" s="1"/>
  <c r="V55" s="1"/>
  <c r="V56" s="1"/>
  <c r="V60" s="1"/>
  <c r="D46"/>
  <c r="D48" s="1"/>
  <c r="D49" s="1"/>
  <c r="D55" s="1"/>
  <c r="D56" s="1"/>
  <c r="D60" s="1"/>
  <c r="P46"/>
  <c r="P48" s="1"/>
  <c r="P49" s="1"/>
  <c r="P55" s="1"/>
  <c r="P56" s="1"/>
  <c r="P60" s="1"/>
  <c r="D47"/>
  <c r="Y57"/>
  <c r="Y59" s="1"/>
  <c r="Y56"/>
  <c r="P59"/>
  <c r="Z19"/>
  <c r="AA19" s="1"/>
  <c r="Y17"/>
  <c r="M49"/>
  <c r="M55" s="1"/>
  <c r="M46"/>
  <c r="M48" s="1"/>
  <c r="G59"/>
  <c r="G67" s="1"/>
  <c r="G56"/>
  <c r="I59"/>
  <c r="I56"/>
  <c r="W56"/>
  <c r="W60" s="1"/>
  <c r="W59"/>
  <c r="Z59"/>
  <c r="R56" l="1"/>
  <c r="R60" s="1"/>
  <c r="X59"/>
  <c r="Q56"/>
  <c r="Q60" s="1"/>
  <c r="Q59"/>
  <c r="H56"/>
  <c r="H59"/>
  <c r="V59"/>
  <c r="D59"/>
  <c r="M59"/>
  <c r="M56"/>
  <c r="M60" s="1"/>
  <c r="Z17"/>
  <c r="AA17" s="1"/>
  <c r="Y60"/>
  <c r="AA59"/>
  <c r="AA60" s="1"/>
</calcChain>
</file>

<file path=xl/sharedStrings.xml><?xml version="1.0" encoding="utf-8"?>
<sst xmlns="http://schemas.openxmlformats.org/spreadsheetml/2006/main" count="414" uniqueCount="148">
  <si>
    <t>ИФ РАН</t>
  </si>
  <si>
    <t>Калькуляция себестоимости услуги водоотведения для жителей с. Павлово на 2015 год</t>
  </si>
  <si>
    <t>№ п/п</t>
  </si>
  <si>
    <t>Показатели</t>
  </si>
  <si>
    <t>Ед. изм.</t>
  </si>
  <si>
    <t>Предусмотрено в тарифе 2013 год</t>
  </si>
  <si>
    <t>1 полугодие</t>
  </si>
  <si>
    <t>2 полугодие</t>
  </si>
  <si>
    <t>Факт  2013 год      ( по данным предприятия)</t>
  </si>
  <si>
    <t>Факт  2013 год ( принято ЛенРТК)</t>
  </si>
  <si>
    <t>Утверждено в тарифе 2014 год</t>
  </si>
  <si>
    <t>Ожидаемое 2014 год ( по данным предприятия)</t>
  </si>
  <si>
    <t>Ожидаемое 2014 год ( принято ЛенРТК)</t>
  </si>
  <si>
    <t>План предприятия на 2015 год</t>
  </si>
  <si>
    <t>Принято ЛенРТК на 2015  год</t>
  </si>
  <si>
    <t>Основные натуральные показатели</t>
  </si>
  <si>
    <t>1.1</t>
  </si>
  <si>
    <t>Пропущено сточных вод, всего, в том числе: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</si>
  <si>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</si>
  <si>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1.2</t>
  </si>
  <si>
    <t xml:space="preserve">от собственного производства </t>
  </si>
  <si>
    <t>тыс.м3</t>
  </si>
  <si>
    <t>1.3</t>
  </si>
  <si>
    <t>товарные стоки - всего</t>
  </si>
  <si>
    <t>от населения</t>
  </si>
  <si>
    <t>от бюджетных орг-йй</t>
  </si>
  <si>
    <t>1.4</t>
  </si>
  <si>
    <t>инфильтрат</t>
  </si>
  <si>
    <t>1.5</t>
  </si>
  <si>
    <t xml:space="preserve">Пропущено сточных вод через очистные сооружения, в том числе: </t>
  </si>
  <si>
    <t>1.5.1</t>
  </si>
  <si>
    <t xml:space="preserve">на полную биологическую очистку </t>
  </si>
  <si>
    <t>1.6</t>
  </si>
  <si>
    <t>Передано сточных вод на перекачку (транспортировку) другим канализациям</t>
  </si>
  <si>
    <t>1.7</t>
  </si>
  <si>
    <t>Сброшенно стоков без очистки</t>
  </si>
  <si>
    <t>1.8</t>
  </si>
  <si>
    <t>Расход электроэнергии</t>
  </si>
  <si>
    <t>тыс.кВт.ч</t>
  </si>
  <si>
    <t>в том числе :</t>
  </si>
  <si>
    <t>1.8.1</t>
  </si>
  <si>
    <t>расход электроэнергии на технологические нужды</t>
  </si>
  <si>
    <t>Удельный расход электроэнергии на технологические нужды</t>
  </si>
  <si>
    <t>кВтч/м3</t>
  </si>
  <si>
    <t>1.8.2</t>
  </si>
  <si>
    <t>расход электроэнергии на общепроизводственные нужды</t>
  </si>
  <si>
    <t>2</t>
  </si>
  <si>
    <t>Себестоимость производства и реализации воды</t>
  </si>
  <si>
    <t>2.1</t>
  </si>
  <si>
    <t xml:space="preserve">Расходы на сырье и материалы </t>
  </si>
  <si>
    <t>тыс.руб.</t>
  </si>
  <si>
    <t>2.1.1</t>
  </si>
  <si>
    <t>Реагенты</t>
  </si>
  <si>
    <t>2.1.2</t>
  </si>
  <si>
    <t>Горюче-смазочные материалы</t>
  </si>
  <si>
    <t>2.1.3</t>
  </si>
  <si>
    <t>Материалы и малоценные основные средства</t>
  </si>
  <si>
    <t>2.2</t>
  </si>
  <si>
    <t>Расход на энергетические ресурсы</t>
  </si>
  <si>
    <t>2.2.1</t>
  </si>
  <si>
    <t>Расход электроэнергии на технологические нужды</t>
  </si>
  <si>
    <t>2.2.2</t>
  </si>
  <si>
    <t>Расход электроэнергии на общепроизводственные нужды</t>
  </si>
  <si>
    <t>2.2.4</t>
  </si>
  <si>
    <t>Расход на покупку топлива</t>
  </si>
  <si>
    <t>2.3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</si>
  <si>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</si>
  <si>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2.4</t>
  </si>
  <si>
    <t>Расходы на оплату труда основного производственного персонала</t>
  </si>
  <si>
    <t>2.5</t>
  </si>
  <si>
    <t>Отчисления на социальное страхование производственного персонала</t>
  </si>
  <si>
    <t>2.6</t>
  </si>
  <si>
    <t>Расходы на арендную плату, лизинговые платежи</t>
  </si>
  <si>
    <t>2.7</t>
  </si>
  <si>
    <t>Амортизация основных средств, относимых к объектам ЦС водоотведения</t>
  </si>
  <si>
    <t>2.8</t>
  </si>
  <si>
    <t>Ремонтные расходы</t>
  </si>
  <si>
    <t>2.8.1</t>
  </si>
  <si>
    <t>Расходы на текущий ремонт</t>
  </si>
  <si>
    <t>2.8.2</t>
  </si>
  <si>
    <t>Расходы на капитальный ремонт</t>
  </si>
  <si>
    <t>2.8.2.1</t>
  </si>
  <si>
    <t xml:space="preserve">Расходы на оплату труда ремонтного персонала
</t>
  </si>
  <si>
    <t>2.8.2.2</t>
  </si>
  <si>
    <t>Отчисления на социальное страхование ремонтного персонала</t>
  </si>
  <si>
    <t>2.9</t>
  </si>
  <si>
    <t>Цеховые расходы</t>
  </si>
  <si>
    <t>2.10</t>
  </si>
  <si>
    <t>Прочие расходы</t>
  </si>
  <si>
    <t>Расходов по полной произв.себест.</t>
  </si>
  <si>
    <t>2.12</t>
  </si>
  <si>
    <t>Оплата услуг по перекачке (транспортировке)</t>
  </si>
  <si>
    <t>Итого расходов по водоотведению стоков</t>
  </si>
  <si>
    <t>3.</t>
  </si>
  <si>
    <t>Удельная производственная себестоимость стоков</t>
  </si>
  <si>
    <t>4</t>
  </si>
  <si>
    <t>Затраты на товарные стоки по производственной себестоимости</t>
  </si>
  <si>
    <t>5</t>
  </si>
  <si>
    <t>Общехозяйственные расходы (административные расходы), отнесенные на товарные стоки</t>
  </si>
  <si>
    <t>6</t>
  </si>
  <si>
    <t>Сбытовые расходы   гарантирующих организаций</t>
  </si>
  <si>
    <t>6.1</t>
  </si>
  <si>
    <t xml:space="preserve">Расходы по сомнительным долгам, в размере не более 2% НВВ </t>
  </si>
  <si>
    <t>6.n</t>
  </si>
  <si>
    <t xml:space="preserve"> и т.д.</t>
  </si>
  <si>
    <t>7</t>
  </si>
  <si>
    <t>Расходы, связанные с   уплатой налогов и сборов</t>
  </si>
  <si>
    <t>8</t>
  </si>
  <si>
    <t>Производственная себестоимость товарных стоков</t>
  </si>
  <si>
    <t>9</t>
  </si>
  <si>
    <t>Удельная себестоимость товарных стоков</t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</si>
  <si>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</si>
  <si>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10</t>
  </si>
  <si>
    <t>Прибыль (+), убыток (-)</t>
  </si>
  <si>
    <t>11</t>
  </si>
  <si>
    <t>Рентабельность</t>
  </si>
  <si>
    <t>%</t>
  </si>
  <si>
    <t>12</t>
  </si>
  <si>
    <t xml:space="preserve">Необходимая валовая выручка </t>
  </si>
  <si>
    <t>13</t>
  </si>
  <si>
    <t>Тарифы на услугу</t>
  </si>
  <si>
    <t>14</t>
  </si>
  <si>
    <t>Финансовый результат предыдущего периода регулирования излишняя тарифная выручка - (+)</t>
  </si>
  <si>
    <t>15</t>
  </si>
  <si>
    <t>Финансовый результат -недополученные доходы/расходы прошлых лет (-)</t>
  </si>
  <si>
    <t>15.1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</si>
  <si>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       
</t>
  </si>
  <si>
    <t>15.2</t>
  </si>
  <si>
    <t xml:space="preserve">Недополученные доходы прошлых периодов регулирования </t>
  </si>
  <si>
    <t>15.3</t>
  </si>
  <si>
    <t>Расходы, связанные с обслуживанием  заемных средств  и собственных  средств, направля-емых на покрытие недостатка средств</t>
  </si>
  <si>
    <t>16</t>
  </si>
  <si>
    <t>Итого НВВ (с учетом финансового результата)</t>
  </si>
  <si>
    <t>17</t>
  </si>
  <si>
    <t>Тарифы на услугу с учётом финансового результата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</si>
  <si>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</si>
  <si>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18</t>
  </si>
  <si>
    <t>19</t>
  </si>
  <si>
    <t>20</t>
  </si>
  <si>
    <t>Удельная стоимость электроэнергии</t>
  </si>
  <si>
    <t>руб./кВт.ч</t>
  </si>
  <si>
    <t>Специалист первой категории ЛенРТК</t>
  </si>
  <si>
    <t>У.И. Омельченко</t>
  </si>
  <si>
    <t>Калькуляция себестоимости услуги водоотведения для потребителей МО "Колтушское СП" (кроме с. Павлово) на 2015 год</t>
  </si>
  <si>
    <t>от предприятий, оказывающих услуги водоотведения</t>
  </si>
  <si>
    <t>Передано сточных вод на очистку другим канализациям</t>
  </si>
  <si>
    <t>3</t>
  </si>
  <si>
    <t>Расходы на электроэнергию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</si>
</sst>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38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4" fillId="0" borderId="0"/>
  </cellStyleXfs>
  <cellXfs count="105">
    <xf numFmtId="0" fontId="0" fillId="0" borderId="0" xfId="0"/>
    <xf numFmtId="0" fontId="0" fillId="0" borderId="0" xfId="0"/>
    <xf numFmtId="0" fontId="124" fillId="0" borderId="0" xfId="0" applyFont="1"/>
    <xf numFmtId="0" fontId="124" fillId="0" borderId="6" xfId="0" applyFont="1" applyBorder="1"/>
    <xf numFmtId="49" fontId="120" fillId="0" borderId="6" xfId="2108" applyNumberFormat="1" applyFont="1" applyBorder="1" applyAlignment="1" applyProtection="1">
      <alignment horizontal="center" vertical="center" wrapText="1"/>
    </xf>
    <xf numFmtId="2" fontId="120" fillId="56" borderId="6" xfId="2108" applyNumberFormat="1" applyFont="1" applyFill="1" applyBorder="1" applyAlignment="1" applyProtection="1">
      <alignment horizontal="center" vertical="center" wrapText="1"/>
      <protection locked="0"/>
    </xf>
    <xf numFmtId="49" fontId="120" fillId="56" borderId="6" xfId="2108" applyNumberFormat="1" applyFont="1" applyFill="1" applyBorder="1" applyAlignment="1" applyProtection="1">
      <alignment horizontal="center" vertical="center" wrapText="1"/>
    </xf>
    <xf numFmtId="4" fontId="124" fillId="56" borderId="6" xfId="2108" applyNumberFormat="1" applyFont="1" applyFill="1" applyBorder="1" applyAlignment="1" applyProtection="1">
      <alignment horizontal="center" vertical="center" wrapText="1"/>
    </xf>
    <xf numFmtId="176" fontId="121" fillId="56" borderId="6" xfId="2108" applyNumberFormat="1" applyFont="1" applyFill="1" applyBorder="1" applyAlignment="1">
      <alignment horizontal="center" vertical="center" wrapText="1"/>
    </xf>
    <xf numFmtId="2" fontId="124" fillId="56" borderId="6" xfId="2108" applyNumberFormat="1" applyFont="1" applyFill="1" applyBorder="1" applyAlignment="1" applyProtection="1">
      <alignment horizontal="center" vertical="center" wrapText="1"/>
    </xf>
    <xf numFmtId="169" fontId="121" fillId="56" borderId="6" xfId="2108" applyNumberFormat="1" applyFont="1" applyFill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169" fontId="120" fillId="57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2" fontId="124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21" fillId="57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25" applyNumberFormat="1" applyFont="1" applyFill="1" applyBorder="1" applyAlignment="1" applyProtection="1">
      <alignment horizontal="center"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4" fontId="120" fillId="56" borderId="6" xfId="2108" applyNumberFormat="1" applyFont="1" applyFill="1" applyBorder="1" applyAlignment="1" applyProtection="1">
      <alignment horizontal="center" vertical="center" wrapText="1"/>
    </xf>
    <xf numFmtId="4" fontId="120" fillId="57" borderId="6" xfId="2108" applyNumberFormat="1" applyFont="1" applyFill="1" applyBorder="1" applyAlignment="1" applyProtection="1">
      <alignment horizontal="center" vertical="center" wrapText="1"/>
    </xf>
    <xf numFmtId="169" fontId="120" fillId="56" borderId="6" xfId="2108" applyNumberFormat="1" applyFont="1" applyFill="1" applyBorder="1" applyAlignment="1" applyProtection="1">
      <alignment horizontal="center" vertical="center" wrapText="1"/>
    </xf>
    <xf numFmtId="169" fontId="120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0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0" fontId="121" fillId="55" borderId="6" xfId="2108" applyFont="1" applyFill="1" applyBorder="1" applyAlignment="1" applyProtection="1">
      <alignment horizontal="center" vertical="center" wrapText="1"/>
    </xf>
    <xf numFmtId="0" fontId="126" fillId="0" borderId="0" xfId="0" applyFont="1" applyBorder="1"/>
    <xf numFmtId="49" fontId="121" fillId="0" borderId="6" xfId="2108" applyNumberFormat="1" applyFont="1" applyBorder="1" applyAlignment="1" applyProtection="1">
      <alignment horizontal="center" vertical="center" wrapText="1"/>
    </xf>
    <xf numFmtId="0" fontId="124" fillId="0" borderId="0" xfId="0" applyFont="1" applyAlignment="1">
      <alignment horizontal="center"/>
    </xf>
    <xf numFmtId="49" fontId="121" fillId="55" borderId="26" xfId="2108" applyNumberFormat="1" applyFont="1" applyFill="1" applyBorder="1" applyAlignment="1" applyProtection="1">
      <alignment horizontal="center" vertical="center" wrapText="1"/>
    </xf>
    <xf numFmtId="49" fontId="121" fillId="0" borderId="28" xfId="2108" applyNumberFormat="1" applyFont="1" applyBorder="1" applyAlignment="1">
      <alignment horizontal="center" vertical="center" wrapText="1"/>
    </xf>
    <xf numFmtId="49" fontId="121" fillId="55" borderId="28" xfId="2108" applyNumberFormat="1" applyFont="1" applyFill="1" applyBorder="1" applyAlignment="1" applyProtection="1">
      <alignment horizontal="center" vertical="center" wrapText="1"/>
    </xf>
    <xf numFmtId="49" fontId="121" fillId="0" borderId="28" xfId="2108" applyNumberFormat="1" applyFont="1" applyBorder="1" applyAlignment="1" applyProtection="1">
      <alignment horizontal="center" vertical="center" wrapText="1"/>
    </xf>
    <xf numFmtId="49" fontId="124" fillId="0" borderId="28" xfId="2108" applyNumberFormat="1" applyFont="1" applyBorder="1" applyAlignment="1" applyProtection="1">
      <alignment horizontal="center" vertical="center" wrapText="1"/>
    </xf>
    <xf numFmtId="49" fontId="124" fillId="0" borderId="28" xfId="2108" applyNumberFormat="1" applyFont="1" applyFill="1" applyBorder="1" applyAlignment="1" applyProtection="1">
      <alignment horizontal="center" vertical="center" wrapText="1"/>
    </xf>
    <xf numFmtId="49" fontId="121" fillId="0" borderId="26" xfId="2108" applyNumberFormat="1" applyFont="1" applyBorder="1" applyAlignment="1" applyProtection="1">
      <alignment horizontal="center" vertical="center" wrapText="1"/>
    </xf>
    <xf numFmtId="0" fontId="129" fillId="55" borderId="32" xfId="2108" applyFont="1" applyFill="1" applyBorder="1" applyAlignment="1" applyProtection="1">
      <alignment horizontal="center" vertical="center" wrapText="1"/>
    </xf>
    <xf numFmtId="0" fontId="125" fillId="56" borderId="25" xfId="2108" applyFont="1" applyFill="1" applyBorder="1" applyAlignment="1" applyProtection="1">
      <alignment horizontal="center" vertical="center" wrapText="1"/>
    </xf>
    <xf numFmtId="0" fontId="120" fillId="0" borderId="34" xfId="2108" applyFont="1" applyBorder="1" applyAlignment="1" applyProtection="1">
      <alignment horizontal="center" vertical="center" wrapText="1"/>
    </xf>
    <xf numFmtId="0" fontId="120" fillId="56" borderId="35" xfId="2108" applyFont="1" applyFill="1" applyBorder="1" applyAlignment="1" applyProtection="1">
      <alignment horizontal="center" vertical="center" wrapText="1"/>
    </xf>
    <xf numFmtId="0" fontId="124" fillId="56" borderId="6" xfId="0" applyFont="1" applyFill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2" fontId="0" fillId="0" borderId="0" xfId="0" applyNumberFormat="1"/>
    <xf numFmtId="2" fontId="124" fillId="0" borderId="0" xfId="0" applyNumberFormat="1" applyFont="1"/>
    <xf numFmtId="2" fontId="120" fillId="56" borderId="35" xfId="2108" applyNumberFormat="1" applyFont="1" applyFill="1" applyBorder="1" applyAlignment="1" applyProtection="1">
      <alignment horizontal="center" vertical="center" wrapText="1"/>
    </xf>
    <xf numFmtId="2" fontId="125" fillId="56" borderId="25" xfId="2108" applyNumberFormat="1" applyFont="1" applyFill="1" applyBorder="1" applyAlignment="1" applyProtection="1">
      <alignment horizontal="center" vertical="center" wrapText="1"/>
    </xf>
    <xf numFmtId="2" fontId="124" fillId="56" borderId="6" xfId="0" applyNumberFormat="1" applyFont="1" applyFill="1" applyBorder="1" applyAlignment="1">
      <alignment horizontal="center" vertical="center"/>
    </xf>
    <xf numFmtId="2" fontId="120" fillId="56" borderId="6" xfId="2108" applyNumberFormat="1" applyFont="1" applyFill="1" applyBorder="1" applyAlignment="1" applyProtection="1">
      <alignment horizontal="center" vertical="center" wrapText="1"/>
    </xf>
    <xf numFmtId="2" fontId="124" fillId="0" borderId="6" xfId="0" applyNumberFormat="1" applyFont="1" applyBorder="1" applyAlignment="1">
      <alignment horizontal="center" vertical="center"/>
    </xf>
    <xf numFmtId="2" fontId="124" fillId="0" borderId="30" xfId="0" applyNumberFormat="1" applyFont="1" applyBorder="1" applyAlignment="1">
      <alignment horizontal="center" vertical="center"/>
    </xf>
    <xf numFmtId="2" fontId="121" fillId="0" borderId="29" xfId="2108" applyNumberFormat="1" applyFont="1" applyBorder="1" applyAlignment="1" applyProtection="1">
      <alignment horizontal="center" vertical="center" wrapText="1"/>
    </xf>
    <xf numFmtId="2" fontId="121" fillId="0" borderId="30" xfId="2108" applyNumberFormat="1" applyFont="1" applyBorder="1" applyAlignment="1" applyProtection="1">
      <alignment horizontal="center" vertical="center" wrapText="1"/>
    </xf>
    <xf numFmtId="2" fontId="124" fillId="0" borderId="30" xfId="0" applyNumberFormat="1" applyFont="1" applyBorder="1"/>
    <xf numFmtId="2" fontId="121" fillId="57" borderId="6" xfId="2108" applyNumberFormat="1" applyFont="1" applyFill="1" applyBorder="1" applyAlignment="1" applyProtection="1">
      <alignment horizontal="center" vertical="center" wrapText="1"/>
    </xf>
    <xf numFmtId="2" fontId="120" fillId="57" borderId="6" xfId="2108" applyNumberFormat="1" applyFont="1" applyFill="1" applyBorder="1" applyAlignment="1" applyProtection="1">
      <alignment horizontal="center" vertical="center" wrapText="1"/>
    </xf>
    <xf numFmtId="0" fontId="126" fillId="56" borderId="6" xfId="0" applyFont="1" applyFill="1" applyBorder="1" applyAlignment="1">
      <alignment horizontal="center" vertical="center"/>
    </xf>
    <xf numFmtId="2" fontId="126" fillId="56" borderId="6" xfId="0" applyNumberFormat="1" applyFont="1" applyFill="1" applyBorder="1" applyAlignment="1">
      <alignment horizontal="center" vertical="center"/>
    </xf>
    <xf numFmtId="49" fontId="120" fillId="0" borderId="26" xfId="2108" applyNumberFormat="1" applyFont="1" applyBorder="1" applyAlignment="1" applyProtection="1">
      <alignment horizontal="center" vertical="center" wrapText="1"/>
    </xf>
    <xf numFmtId="169" fontId="130" fillId="56" borderId="6" xfId="2108" applyNumberFormat="1" applyFont="1" applyFill="1" applyBorder="1" applyAlignment="1" applyProtection="1">
      <alignment horizontal="center" vertical="center" wrapText="1"/>
    </xf>
    <xf numFmtId="4" fontId="130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21" fillId="0" borderId="26" xfId="2108" applyNumberFormat="1" applyFont="1" applyBorder="1" applyAlignment="1" applyProtection="1">
      <alignment horizontal="center" vertical="center" wrapText="1"/>
    </xf>
    <xf numFmtId="2" fontId="121" fillId="0" borderId="6" xfId="2108" applyNumberFormat="1" applyFont="1" applyBorder="1" applyAlignment="1" applyProtection="1">
      <alignment horizontal="center" vertical="center" wrapText="1"/>
    </xf>
    <xf numFmtId="2" fontId="121" fillId="55" borderId="6" xfId="2108" applyNumberFormat="1" applyFont="1" applyFill="1" applyBorder="1" applyAlignment="1" applyProtection="1">
      <alignment horizontal="center" vertical="center" wrapText="1"/>
    </xf>
    <xf numFmtId="2" fontId="124" fillId="0" borderId="6" xfId="0" applyNumberFormat="1" applyFont="1" applyBorder="1"/>
    <xf numFmtId="0" fontId="120" fillId="56" borderId="36" xfId="2108" applyFont="1" applyFill="1" applyBorder="1" applyAlignment="1" applyProtection="1">
      <alignment horizontal="center" vertical="center" wrapText="1"/>
    </xf>
    <xf numFmtId="0" fontId="125" fillId="56" borderId="33" xfId="2108" applyFont="1" applyFill="1" applyBorder="1" applyAlignment="1" applyProtection="1">
      <alignment horizontal="center" vertical="center" wrapText="1"/>
    </xf>
    <xf numFmtId="0" fontId="124" fillId="56" borderId="27" xfId="0" applyFont="1" applyFill="1" applyBorder="1" applyAlignment="1">
      <alignment horizontal="center" vertical="center"/>
    </xf>
    <xf numFmtId="169" fontId="120" fillId="57" borderId="27" xfId="2108" applyNumberFormat="1" applyFont="1" applyFill="1" applyBorder="1" applyAlignment="1" applyProtection="1">
      <alignment horizontal="center" vertical="center" wrapText="1"/>
    </xf>
    <xf numFmtId="2" fontId="124" fillId="57" borderId="27" xfId="2108" applyNumberFormat="1" applyFont="1" applyFill="1" applyBorder="1" applyAlignment="1" applyProtection="1">
      <alignment horizontal="center" vertical="center" wrapText="1"/>
      <protection locked="0"/>
    </xf>
    <xf numFmtId="169" fontId="121" fillId="57" borderId="27" xfId="2108" applyNumberFormat="1" applyFont="1" applyFill="1" applyBorder="1" applyAlignment="1" applyProtection="1">
      <alignment horizontal="center" vertical="center" wrapText="1"/>
    </xf>
    <xf numFmtId="4" fontId="120" fillId="57" borderId="27" xfId="2108" applyNumberFormat="1" applyFont="1" applyFill="1" applyBorder="1" applyAlignment="1" applyProtection="1">
      <alignment horizontal="center" vertical="center" wrapText="1"/>
    </xf>
    <xf numFmtId="169" fontId="120" fillId="57" borderId="27" xfId="2108" applyNumberFormat="1" applyFont="1" applyFill="1" applyBorder="1" applyAlignment="1" applyProtection="1">
      <alignment horizontal="center" vertical="center" wrapText="1"/>
      <protection locked="0"/>
    </xf>
    <xf numFmtId="2" fontId="120" fillId="57" borderId="27" xfId="2108" applyNumberFormat="1" applyFont="1" applyFill="1" applyBorder="1" applyAlignment="1" applyProtection="1">
      <alignment horizontal="center" vertical="center" wrapText="1"/>
      <protection locked="0"/>
    </xf>
    <xf numFmtId="0" fontId="126" fillId="56" borderId="27" xfId="0" applyFont="1" applyFill="1" applyBorder="1" applyAlignment="1">
      <alignment horizontal="center" vertical="center"/>
    </xf>
    <xf numFmtId="2" fontId="124" fillId="0" borderId="27" xfId="0" applyNumberFormat="1" applyFont="1" applyBorder="1" applyAlignment="1">
      <alignment horizontal="center" vertical="center"/>
    </xf>
    <xf numFmtId="0" fontId="124" fillId="0" borderId="27" xfId="0" applyFont="1" applyBorder="1" applyAlignment="1">
      <alignment horizontal="center" vertical="center"/>
    </xf>
    <xf numFmtId="2" fontId="124" fillId="0" borderId="31" xfId="0" applyNumberFormat="1" applyFont="1" applyBorder="1" applyAlignment="1">
      <alignment horizontal="center" vertical="center"/>
    </xf>
    <xf numFmtId="2" fontId="124" fillId="56" borderId="27" xfId="0" applyNumberFormat="1" applyFont="1" applyFill="1" applyBorder="1" applyAlignment="1">
      <alignment horizontal="center" vertical="center"/>
    </xf>
    <xf numFmtId="2" fontId="126" fillId="56" borderId="27" xfId="0" applyNumberFormat="1" applyFont="1" applyFill="1" applyBorder="1" applyAlignment="1">
      <alignment horizontal="center" vertical="center"/>
    </xf>
    <xf numFmtId="49" fontId="120" fillId="0" borderId="0" xfId="2108" applyNumberFormat="1" applyFont="1" applyFill="1" applyBorder="1" applyAlignment="1" applyProtection="1">
      <alignment vertical="center" wrapText="1"/>
    </xf>
    <xf numFmtId="2" fontId="120" fillId="56" borderId="27" xfId="2108" applyNumberFormat="1" applyFont="1" applyFill="1" applyBorder="1" applyAlignment="1" applyProtection="1">
      <alignment horizontal="center" vertical="center" wrapText="1"/>
      <protection locked="0"/>
    </xf>
    <xf numFmtId="2" fontId="131" fillId="56" borderId="6" xfId="0" applyNumberFormat="1" applyFont="1" applyFill="1" applyBorder="1" applyAlignment="1">
      <alignment horizontal="center" vertical="center"/>
    </xf>
    <xf numFmtId="169" fontId="120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20" fillId="56" borderId="27" xfId="2108" applyNumberFormat="1" applyFont="1" applyFill="1" applyBorder="1" applyAlignment="1" applyProtection="1">
      <alignment horizontal="center" vertical="center" wrapText="1"/>
      <protection locked="0"/>
    </xf>
    <xf numFmtId="188" fontId="124" fillId="56" borderId="6" xfId="0" applyNumberFormat="1" applyFont="1" applyFill="1" applyBorder="1" applyAlignment="1">
      <alignment horizontal="center" vertical="center"/>
    </xf>
    <xf numFmtId="188" fontId="124" fillId="56" borderId="27" xfId="0" applyNumberFormat="1" applyFont="1" applyFill="1" applyBorder="1" applyAlignment="1">
      <alignment horizontal="center" vertical="center"/>
    </xf>
    <xf numFmtId="188" fontId="126" fillId="56" borderId="6" xfId="0" applyNumberFormat="1" applyFont="1" applyFill="1" applyBorder="1" applyAlignment="1">
      <alignment horizontal="center" vertical="center"/>
    </xf>
    <xf numFmtId="188" fontId="126" fillId="56" borderId="27" xfId="0" applyNumberFormat="1" applyFont="1" applyFill="1" applyBorder="1" applyAlignment="1">
      <alignment horizontal="center" vertical="center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49" fontId="120" fillId="56" borderId="6" xfId="2108" applyNumberFormat="1" applyFont="1" applyFill="1" applyBorder="1" applyAlignment="1" applyProtection="1">
      <alignment vertical="center" wrapText="1"/>
    </xf>
    <xf numFmtId="49" fontId="121" fillId="0" borderId="6" xfId="2437" applyNumberFormat="1" applyFont="1" applyBorder="1" applyAlignment="1" applyProtection="1">
      <alignment vertical="center" wrapText="1"/>
    </xf>
    <xf numFmtId="49" fontId="121" fillId="56" borderId="6" xfId="2108" applyNumberFormat="1" applyFont="1" applyFill="1" applyBorder="1" applyAlignment="1" applyProtection="1">
      <alignment vertical="center" wrapText="1"/>
    </xf>
    <xf numFmtId="49" fontId="120" fillId="56" borderId="6" xfId="2108" applyNumberFormat="1" applyFont="1" applyFill="1" applyBorder="1" applyAlignment="1">
      <alignment vertical="center" wrapText="1"/>
    </xf>
    <xf numFmtId="49" fontId="121" fillId="0" borderId="6" xfId="2108" applyNumberFormat="1" applyFont="1" applyBorder="1" applyAlignment="1" applyProtection="1">
      <alignment vertical="center" wrapText="1"/>
    </xf>
    <xf numFmtId="49" fontId="121" fillId="55" borderId="6" xfId="2125" applyNumberFormat="1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49" fontId="124" fillId="0" borderId="6" xfId="0" applyNumberFormat="1" applyFont="1" applyBorder="1" applyAlignment="1">
      <alignment vertical="center" wrapText="1"/>
    </xf>
    <xf numFmtId="49" fontId="120" fillId="0" borderId="6" xfId="2108" applyNumberFormat="1" applyFont="1" applyFill="1" applyBorder="1" applyAlignment="1" applyProtection="1">
      <alignment vertical="center" wrapText="1"/>
    </xf>
    <xf numFmtId="49" fontId="120" fillId="0" borderId="6" xfId="2108" applyNumberFormat="1" applyFont="1" applyBorder="1" applyAlignment="1" applyProtection="1">
      <alignment vertical="center" wrapText="1"/>
    </xf>
    <xf numFmtId="49" fontId="121" fillId="0" borderId="30" xfId="2108" applyNumberFormat="1" applyFont="1" applyBorder="1" applyAlignment="1" applyProtection="1">
      <alignment vertical="center" wrapText="1"/>
    </xf>
    <xf numFmtId="49" fontId="120" fillId="0" borderId="0" xfId="2108" applyNumberFormat="1" applyFont="1" applyFill="1" applyBorder="1" applyAlignment="1" applyProtection="1">
      <alignment horizontal="center" vertical="center" wrapText="1"/>
    </xf>
    <xf numFmtId="49" fontId="128" fillId="0" borderId="0" xfId="0" applyNumberFormat="1" applyFont="1" applyAlignment="1">
      <alignment horizontal="center" vertical="center" wrapText="1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horizontal="center" vertical="center"/>
    </xf>
  </cellXfs>
  <cellStyles count="2438">
    <cellStyle name=" 1" xfId="2"/>
    <cellStyle name="&#10;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’ћѓћ‚›‰" xfId="648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‡ђѓћ‹ћ‚ћљ1" xfId="646"/>
    <cellStyle name="‡ђѓћ‹ћ‚ћљ2" xfId="647"/>
    <cellStyle name="€’ћѓћ‚›‰" xfId="645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&#10;UserName=Murat Zelef_x000d_&#10;UserCompany=Bumerang_x000d_&#10;_x000d_&#10;[File Paths]_x000d_&#10;WorkingDirectory=C:\EQUIS\DLWIN_x000d_&#10;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_GP.ITOG.4.78(v1.0) - для разделения" xfId="1425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Мой заголовок" xfId="1970"/>
    <cellStyle name="Мой заголовок листа" xfId="1971"/>
    <cellStyle name="Мой заголовок_Новая инструкция1_фст" xfId="1972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3" xfId="2086"/>
    <cellStyle name="Обычный 2 2_46EE.2011(v1.0)" xfId="2087"/>
    <cellStyle name="Обычный 2 3" xfId="2088"/>
    <cellStyle name="Обычный 2 3 2" xfId="2089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3" xfId="2110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6" xfId="2121"/>
    <cellStyle name="Обычный 7" xfId="2122"/>
    <cellStyle name="Обычный 8" xfId="2123"/>
    <cellStyle name="Обычный 9" xfId="2124"/>
    <cellStyle name="Обычный_PR.PROG.VO.4.47_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opLeftCell="A40" workbookViewId="0">
      <selection activeCell="AD9" sqref="AD9"/>
    </sheetView>
  </sheetViews>
  <sheetFormatPr defaultRowHeight="14.4"/>
  <cols>
    <col min="1" max="1" width="6.5546875" customWidth="1"/>
    <col min="2" max="2" width="44.5546875" customWidth="1"/>
    <col min="4" max="12" width="0" hidden="1" customWidth="1"/>
    <col min="13" max="15" width="14.44140625" customWidth="1"/>
    <col min="16" max="21" width="14.44140625" hidden="1" customWidth="1"/>
    <col min="22" max="27" width="14.44140625" customWidth="1"/>
  </cols>
  <sheetData>
    <row r="1" spans="1:27">
      <c r="A1" s="103" t="s">
        <v>0</v>
      </c>
      <c r="B1" s="103"/>
      <c r="C1" s="102" t="s">
        <v>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>
      <c r="A2" s="103"/>
      <c r="B2" s="10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16.2" thickBot="1">
      <c r="A3" s="2"/>
      <c r="B3" s="2"/>
      <c r="C3" s="27"/>
      <c r="D3" s="2"/>
      <c r="E3" s="2"/>
      <c r="F3" s="2"/>
      <c r="G3" s="2"/>
      <c r="H3" s="2"/>
      <c r="I3" s="2"/>
      <c r="J3" s="2"/>
      <c r="K3" s="2"/>
      <c r="L3" s="2"/>
      <c r="M3" s="4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25.4" thickBot="1">
      <c r="A4" s="37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6</v>
      </c>
      <c r="I4" s="38" t="s">
        <v>7</v>
      </c>
      <c r="J4" s="38" t="s">
        <v>9</v>
      </c>
      <c r="K4" s="38" t="s">
        <v>6</v>
      </c>
      <c r="L4" s="38" t="s">
        <v>7</v>
      </c>
      <c r="M4" s="43" t="s">
        <v>10</v>
      </c>
      <c r="N4" s="38" t="s">
        <v>6</v>
      </c>
      <c r="O4" s="38" t="s">
        <v>7</v>
      </c>
      <c r="P4" s="38" t="s">
        <v>11</v>
      </c>
      <c r="Q4" s="38" t="s">
        <v>6</v>
      </c>
      <c r="R4" s="38" t="s">
        <v>7</v>
      </c>
      <c r="S4" s="38" t="s">
        <v>12</v>
      </c>
      <c r="T4" s="38" t="s">
        <v>6</v>
      </c>
      <c r="U4" s="38" t="s">
        <v>7</v>
      </c>
      <c r="V4" s="38" t="s">
        <v>13</v>
      </c>
      <c r="W4" s="38" t="s">
        <v>6</v>
      </c>
      <c r="X4" s="38" t="s">
        <v>7</v>
      </c>
      <c r="Y4" s="38" t="s">
        <v>14</v>
      </c>
      <c r="Z4" s="38" t="s">
        <v>6</v>
      </c>
      <c r="AA4" s="64" t="s">
        <v>7</v>
      </c>
    </row>
    <row r="5" spans="1:27" ht="15.6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44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65">
        <v>27</v>
      </c>
    </row>
    <row r="6" spans="1:27" ht="15.6">
      <c r="A6" s="28">
        <v>1</v>
      </c>
      <c r="B6" s="89" t="s">
        <v>15</v>
      </c>
      <c r="C6" s="6"/>
      <c r="D6" s="7"/>
      <c r="E6" s="7"/>
      <c r="F6" s="7"/>
      <c r="G6" s="39"/>
      <c r="H6" s="39"/>
      <c r="I6" s="39"/>
      <c r="J6" s="39"/>
      <c r="K6" s="39"/>
      <c r="L6" s="39"/>
      <c r="M6" s="45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66"/>
    </row>
    <row r="7" spans="1:27" ht="18.600000000000001">
      <c r="A7" s="28" t="s">
        <v>16</v>
      </c>
      <c r="B7" s="90" t="s">
        <v>17</v>
      </c>
      <c r="C7" s="8" t="s">
        <v>18</v>
      </c>
      <c r="D7" s="7">
        <v>292</v>
      </c>
      <c r="E7" s="7">
        <v>146</v>
      </c>
      <c r="F7" s="7">
        <v>146</v>
      </c>
      <c r="G7" s="39">
        <v>286</v>
      </c>
      <c r="H7" s="39">
        <v>146</v>
      </c>
      <c r="I7" s="39">
        <v>140</v>
      </c>
      <c r="J7" s="39"/>
      <c r="K7" s="39"/>
      <c r="L7" s="39"/>
      <c r="M7" s="45">
        <v>289.2</v>
      </c>
      <c r="N7" s="39">
        <v>144.6</v>
      </c>
      <c r="O7" s="39">
        <v>144.6</v>
      </c>
      <c r="P7" s="39">
        <v>289.2</v>
      </c>
      <c r="Q7" s="39">
        <v>144.6</v>
      </c>
      <c r="R7" s="39">
        <v>144.6</v>
      </c>
      <c r="S7" s="39"/>
      <c r="T7" s="39"/>
      <c r="U7" s="39"/>
      <c r="V7" s="39">
        <v>286</v>
      </c>
      <c r="W7" s="39">
        <v>143</v>
      </c>
      <c r="X7" s="39">
        <v>143</v>
      </c>
      <c r="Y7" s="39">
        <v>280.95</v>
      </c>
      <c r="Z7" s="39">
        <v>140.47499999999999</v>
      </c>
      <c r="AA7" s="66">
        <v>140.47499999999999</v>
      </c>
    </row>
    <row r="8" spans="1:27" ht="15.6">
      <c r="A8" s="28" t="s">
        <v>19</v>
      </c>
      <c r="B8" s="90" t="s">
        <v>20</v>
      </c>
      <c r="C8" s="8" t="s">
        <v>21</v>
      </c>
      <c r="D8" s="7"/>
      <c r="E8" s="7"/>
      <c r="F8" s="7"/>
      <c r="G8" s="39"/>
      <c r="H8" s="39"/>
      <c r="I8" s="39"/>
      <c r="J8" s="39"/>
      <c r="K8" s="39"/>
      <c r="L8" s="39"/>
      <c r="M8" s="4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>
        <v>133.94999999999999</v>
      </c>
      <c r="Z8" s="39">
        <v>66.974999999999994</v>
      </c>
      <c r="AA8" s="66">
        <v>66.974999999999994</v>
      </c>
    </row>
    <row r="9" spans="1:27" ht="18.600000000000001">
      <c r="A9" s="28" t="s">
        <v>22</v>
      </c>
      <c r="B9" s="90" t="s">
        <v>23</v>
      </c>
      <c r="C9" s="8" t="s">
        <v>18</v>
      </c>
      <c r="D9" s="59">
        <v>202.08</v>
      </c>
      <c r="E9" s="59">
        <v>101.004</v>
      </c>
      <c r="F9" s="59">
        <v>101.004</v>
      </c>
      <c r="G9" s="54">
        <v>147.26300000000001</v>
      </c>
      <c r="H9" s="54">
        <v>80.3</v>
      </c>
      <c r="I9" s="54">
        <v>66.900000000000006</v>
      </c>
      <c r="J9" s="54"/>
      <c r="K9" s="54"/>
      <c r="L9" s="54"/>
      <c r="M9" s="55">
        <v>168</v>
      </c>
      <c r="N9" s="54">
        <v>84</v>
      </c>
      <c r="O9" s="54">
        <v>84</v>
      </c>
      <c r="P9" s="54">
        <v>168</v>
      </c>
      <c r="Q9" s="54">
        <v>84</v>
      </c>
      <c r="R9" s="54">
        <v>84</v>
      </c>
      <c r="S9" s="54"/>
      <c r="T9" s="54"/>
      <c r="U9" s="54"/>
      <c r="V9" s="54">
        <v>147</v>
      </c>
      <c r="W9" s="54">
        <v>73.5</v>
      </c>
      <c r="X9" s="54">
        <v>73.5</v>
      </c>
      <c r="Y9" s="54">
        <v>147</v>
      </c>
      <c r="Z9" s="54">
        <v>73.5</v>
      </c>
      <c r="AA9" s="73">
        <v>73.5</v>
      </c>
    </row>
    <row r="10" spans="1:27" ht="15.6">
      <c r="A10" s="30"/>
      <c r="B10" s="90" t="s">
        <v>24</v>
      </c>
      <c r="C10" s="8"/>
      <c r="D10" s="7">
        <v>182.2</v>
      </c>
      <c r="E10" s="7">
        <v>91.1</v>
      </c>
      <c r="F10" s="7">
        <v>91.1</v>
      </c>
      <c r="G10" s="39">
        <v>135.6</v>
      </c>
      <c r="H10" s="39">
        <v>74.400000000000006</v>
      </c>
      <c r="I10" s="39">
        <v>61.3</v>
      </c>
      <c r="J10" s="39"/>
      <c r="K10" s="39"/>
      <c r="L10" s="39"/>
      <c r="M10" s="45">
        <v>150</v>
      </c>
      <c r="N10" s="39">
        <v>75</v>
      </c>
      <c r="O10" s="39">
        <v>75</v>
      </c>
      <c r="P10" s="39">
        <v>150</v>
      </c>
      <c r="Q10" s="39">
        <v>75</v>
      </c>
      <c r="R10" s="39">
        <v>75</v>
      </c>
      <c r="S10" s="39"/>
      <c r="T10" s="39"/>
      <c r="U10" s="39"/>
      <c r="V10" s="39">
        <v>136</v>
      </c>
      <c r="W10" s="39">
        <v>68</v>
      </c>
      <c r="X10" s="39">
        <v>68</v>
      </c>
      <c r="Y10" s="39">
        <v>136</v>
      </c>
      <c r="Z10" s="39">
        <v>68</v>
      </c>
      <c r="AA10" s="66">
        <v>68</v>
      </c>
    </row>
    <row r="11" spans="1:27" ht="15.6">
      <c r="A11" s="30"/>
      <c r="B11" s="90" t="s">
        <v>25</v>
      </c>
      <c r="C11" s="8"/>
      <c r="D11" s="7">
        <v>19.8</v>
      </c>
      <c r="E11" s="7">
        <v>9.9</v>
      </c>
      <c r="F11" s="7">
        <v>9.9</v>
      </c>
      <c r="G11" s="39">
        <v>11.58</v>
      </c>
      <c r="H11" s="39">
        <v>5.9</v>
      </c>
      <c r="I11" s="39">
        <v>5.7</v>
      </c>
      <c r="J11" s="39"/>
      <c r="K11" s="39"/>
      <c r="L11" s="39"/>
      <c r="M11" s="45">
        <v>18</v>
      </c>
      <c r="N11" s="39">
        <v>9</v>
      </c>
      <c r="O11" s="39">
        <v>9</v>
      </c>
      <c r="P11" s="39">
        <v>18</v>
      </c>
      <c r="Q11" s="39">
        <v>9</v>
      </c>
      <c r="R11" s="39">
        <v>9</v>
      </c>
      <c r="S11" s="39"/>
      <c r="T11" s="39"/>
      <c r="U11" s="39"/>
      <c r="V11" s="39">
        <v>11</v>
      </c>
      <c r="W11" s="39">
        <v>5.5</v>
      </c>
      <c r="X11" s="39">
        <v>5.5</v>
      </c>
      <c r="Y11" s="39">
        <v>11</v>
      </c>
      <c r="Z11" s="39">
        <v>5.5</v>
      </c>
      <c r="AA11" s="66">
        <v>5.5</v>
      </c>
    </row>
    <row r="12" spans="1:27" ht="18.600000000000001">
      <c r="A12" s="29" t="s">
        <v>26</v>
      </c>
      <c r="B12" s="90" t="s">
        <v>27</v>
      </c>
      <c r="C12" s="8" t="s">
        <v>18</v>
      </c>
      <c r="D12" s="7"/>
      <c r="E12" s="7"/>
      <c r="F12" s="7"/>
      <c r="G12" s="39"/>
      <c r="H12" s="39"/>
      <c r="I12" s="39"/>
      <c r="J12" s="39"/>
      <c r="K12" s="39"/>
      <c r="L12" s="39"/>
      <c r="M12" s="45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66"/>
    </row>
    <row r="13" spans="1:27" ht="31.2">
      <c r="A13" s="29" t="s">
        <v>28</v>
      </c>
      <c r="B13" s="90" t="s">
        <v>29</v>
      </c>
      <c r="C13" s="8" t="s">
        <v>18</v>
      </c>
      <c r="D13" s="7">
        <v>292</v>
      </c>
      <c r="E13" s="7">
        <v>146</v>
      </c>
      <c r="F13" s="7">
        <v>146</v>
      </c>
      <c r="G13" s="39">
        <v>286</v>
      </c>
      <c r="H13" s="39">
        <v>146</v>
      </c>
      <c r="I13" s="39">
        <v>140</v>
      </c>
      <c r="J13" s="39"/>
      <c r="K13" s="39"/>
      <c r="L13" s="39"/>
      <c r="M13" s="45">
        <v>289.2</v>
      </c>
      <c r="N13" s="39">
        <v>144.6</v>
      </c>
      <c r="O13" s="39">
        <v>144.6</v>
      </c>
      <c r="P13" s="39">
        <v>289.2</v>
      </c>
      <c r="Q13" s="39">
        <v>144.6</v>
      </c>
      <c r="R13" s="39">
        <v>144.6</v>
      </c>
      <c r="S13" s="39"/>
      <c r="T13" s="39"/>
      <c r="U13" s="39"/>
      <c r="V13" s="39">
        <v>147</v>
      </c>
      <c r="W13" s="39">
        <v>73.5</v>
      </c>
      <c r="X13" s="39">
        <v>73.5</v>
      </c>
      <c r="Y13" s="39"/>
      <c r="Z13" s="39"/>
      <c r="AA13" s="66"/>
    </row>
    <row r="14" spans="1:27" ht="18.600000000000001">
      <c r="A14" s="28" t="s">
        <v>30</v>
      </c>
      <c r="B14" s="90" t="s">
        <v>31</v>
      </c>
      <c r="C14" s="8" t="s">
        <v>18</v>
      </c>
      <c r="D14" s="7">
        <v>292</v>
      </c>
      <c r="E14" s="7">
        <v>146</v>
      </c>
      <c r="F14" s="7">
        <v>146</v>
      </c>
      <c r="G14" s="39">
        <v>286</v>
      </c>
      <c r="H14" s="39">
        <v>146</v>
      </c>
      <c r="I14" s="39">
        <v>140</v>
      </c>
      <c r="J14" s="39"/>
      <c r="K14" s="39"/>
      <c r="L14" s="39"/>
      <c r="M14" s="45">
        <v>289.2</v>
      </c>
      <c r="N14" s="39">
        <v>144.6</v>
      </c>
      <c r="O14" s="39">
        <v>144.6</v>
      </c>
      <c r="P14" s="39">
        <v>289.2</v>
      </c>
      <c r="Q14" s="39">
        <v>144.6</v>
      </c>
      <c r="R14" s="39">
        <v>144.6</v>
      </c>
      <c r="S14" s="39"/>
      <c r="T14" s="39"/>
      <c r="U14" s="39"/>
      <c r="V14" s="39">
        <v>147</v>
      </c>
      <c r="W14" s="39">
        <v>73.5</v>
      </c>
      <c r="X14" s="39">
        <v>73.5</v>
      </c>
      <c r="Y14" s="39"/>
      <c r="Z14" s="39"/>
      <c r="AA14" s="66"/>
    </row>
    <row r="15" spans="1:27" ht="31.2">
      <c r="A15" s="30" t="s">
        <v>32</v>
      </c>
      <c r="B15" s="90" t="s">
        <v>33</v>
      </c>
      <c r="C15" s="8" t="s">
        <v>18</v>
      </c>
      <c r="D15" s="7"/>
      <c r="E15" s="7"/>
      <c r="F15" s="7"/>
      <c r="G15" s="39"/>
      <c r="H15" s="39"/>
      <c r="I15" s="39"/>
      <c r="J15" s="39"/>
      <c r="K15" s="39"/>
      <c r="L15" s="39"/>
      <c r="M15" s="4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>
        <v>147</v>
      </c>
      <c r="Z15" s="39">
        <v>73.5</v>
      </c>
      <c r="AA15" s="39">
        <v>73.5</v>
      </c>
    </row>
    <row r="16" spans="1:27" ht="18.600000000000001">
      <c r="A16" s="29" t="s">
        <v>34</v>
      </c>
      <c r="B16" s="90" t="s">
        <v>35</v>
      </c>
      <c r="C16" s="8" t="s">
        <v>18</v>
      </c>
      <c r="D16" s="7"/>
      <c r="E16" s="7"/>
      <c r="F16" s="7"/>
      <c r="G16" s="39"/>
      <c r="H16" s="39"/>
      <c r="I16" s="39"/>
      <c r="J16" s="39"/>
      <c r="K16" s="39"/>
      <c r="L16" s="39"/>
      <c r="M16" s="45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66"/>
    </row>
    <row r="17" spans="1:27" ht="31.2">
      <c r="A17" s="31" t="s">
        <v>36</v>
      </c>
      <c r="B17" s="91" t="s">
        <v>37</v>
      </c>
      <c r="C17" s="8" t="s">
        <v>38</v>
      </c>
      <c r="D17" s="9">
        <v>458.2</v>
      </c>
      <c r="E17" s="10">
        <v>229.1</v>
      </c>
      <c r="F17" s="10">
        <v>229.1</v>
      </c>
      <c r="G17" s="39">
        <v>497.6</v>
      </c>
      <c r="H17" s="39">
        <v>300</v>
      </c>
      <c r="I17" s="39">
        <v>198</v>
      </c>
      <c r="J17" s="39"/>
      <c r="K17" s="39"/>
      <c r="L17" s="39"/>
      <c r="M17" s="45">
        <v>447</v>
      </c>
      <c r="N17" s="39">
        <v>224</v>
      </c>
      <c r="O17" s="39">
        <v>223</v>
      </c>
      <c r="P17" s="39">
        <v>460</v>
      </c>
      <c r="Q17" s="39">
        <v>230</v>
      </c>
      <c r="R17" s="39">
        <v>230</v>
      </c>
      <c r="S17" s="39"/>
      <c r="T17" s="39"/>
      <c r="U17" s="39"/>
      <c r="V17" s="39">
        <v>498</v>
      </c>
      <c r="W17" s="39">
        <v>298</v>
      </c>
      <c r="X17" s="39">
        <v>200</v>
      </c>
      <c r="Y17" s="45">
        <v>424.18699999999995</v>
      </c>
      <c r="Z17" s="45">
        <v>253.77320247933881</v>
      </c>
      <c r="AA17" s="77">
        <v>170.41379752066115</v>
      </c>
    </row>
    <row r="18" spans="1:27" ht="15.6">
      <c r="A18" s="31"/>
      <c r="B18" s="91" t="s">
        <v>39</v>
      </c>
      <c r="C18" s="13"/>
      <c r="D18" s="9"/>
      <c r="E18" s="10"/>
      <c r="F18" s="10"/>
      <c r="G18" s="39"/>
      <c r="H18" s="39"/>
      <c r="I18" s="39"/>
      <c r="J18" s="39"/>
      <c r="K18" s="39"/>
      <c r="L18" s="39"/>
      <c r="M18" s="45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66"/>
    </row>
    <row r="19" spans="1:27" ht="31.2">
      <c r="A19" s="31" t="s">
        <v>40</v>
      </c>
      <c r="B19" s="91" t="s">
        <v>41</v>
      </c>
      <c r="C19" s="13" t="s">
        <v>38</v>
      </c>
      <c r="D19" s="9">
        <v>429.1</v>
      </c>
      <c r="E19" s="10">
        <v>214.6</v>
      </c>
      <c r="F19" s="10">
        <v>214.6</v>
      </c>
      <c r="G19" s="39">
        <v>466</v>
      </c>
      <c r="H19" s="39">
        <v>281</v>
      </c>
      <c r="I19" s="39">
        <v>185</v>
      </c>
      <c r="J19" s="39"/>
      <c r="K19" s="39"/>
      <c r="L19" s="39"/>
      <c r="M19" s="45">
        <v>422</v>
      </c>
      <c r="N19" s="39">
        <v>211</v>
      </c>
      <c r="O19" s="39">
        <v>211</v>
      </c>
      <c r="P19" s="39">
        <v>430</v>
      </c>
      <c r="Q19" s="39">
        <v>215</v>
      </c>
      <c r="R19" s="39">
        <v>215</v>
      </c>
      <c r="S19" s="39"/>
      <c r="T19" s="39"/>
      <c r="U19" s="39"/>
      <c r="V19" s="39">
        <v>484</v>
      </c>
      <c r="W19" s="39">
        <v>290</v>
      </c>
      <c r="X19" s="39">
        <v>194</v>
      </c>
      <c r="Y19" s="45">
        <v>410.18699999999995</v>
      </c>
      <c r="Z19" s="45">
        <v>245.77320247933881</v>
      </c>
      <c r="AA19" s="77">
        <v>164.41379752066115</v>
      </c>
    </row>
    <row r="20" spans="1:27" ht="31.2">
      <c r="A20" s="31"/>
      <c r="B20" s="91" t="s">
        <v>42</v>
      </c>
      <c r="C20" s="13" t="s">
        <v>43</v>
      </c>
      <c r="D20" s="9">
        <v>1.4695205479452056</v>
      </c>
      <c r="E20" s="9">
        <v>1.4698630136986301</v>
      </c>
      <c r="F20" s="9">
        <v>1.4698630136986301</v>
      </c>
      <c r="G20" s="9">
        <v>1.6293706293706294</v>
      </c>
      <c r="H20" s="9">
        <v>1.9246575342465753</v>
      </c>
      <c r="I20" s="9">
        <v>1.3214285714285714</v>
      </c>
      <c r="J20" s="39"/>
      <c r="K20" s="39"/>
      <c r="L20" s="39"/>
      <c r="M20" s="9">
        <v>1.459197786998617</v>
      </c>
      <c r="N20" s="9">
        <v>1.459197786998617</v>
      </c>
      <c r="O20" s="9">
        <v>1.459197786998617</v>
      </c>
      <c r="P20" s="9">
        <v>1.4868603042876902</v>
      </c>
      <c r="Q20" s="9">
        <v>1.4868603042876902</v>
      </c>
      <c r="R20" s="9">
        <v>1.4868603042876902</v>
      </c>
      <c r="S20" s="39"/>
      <c r="T20" s="39"/>
      <c r="U20" s="39"/>
      <c r="V20" s="9">
        <v>1.459197786998617</v>
      </c>
      <c r="W20" s="9">
        <v>1.459197786998617</v>
      </c>
      <c r="X20" s="9">
        <v>1.459197786998617</v>
      </c>
      <c r="Y20" s="39">
        <v>1.46</v>
      </c>
      <c r="Z20" s="39">
        <v>1.46</v>
      </c>
      <c r="AA20" s="66">
        <v>1.46</v>
      </c>
    </row>
    <row r="21" spans="1:27" ht="31.2">
      <c r="A21" s="31" t="s">
        <v>44</v>
      </c>
      <c r="B21" s="91" t="s">
        <v>45</v>
      </c>
      <c r="C21" s="13" t="s">
        <v>38</v>
      </c>
      <c r="D21" s="9">
        <v>22.3</v>
      </c>
      <c r="E21" s="10">
        <v>11.2</v>
      </c>
      <c r="F21" s="10">
        <v>11.2</v>
      </c>
      <c r="G21" s="39">
        <v>32</v>
      </c>
      <c r="H21" s="39">
        <v>19</v>
      </c>
      <c r="I21" s="39">
        <v>13</v>
      </c>
      <c r="J21" s="39"/>
      <c r="K21" s="39"/>
      <c r="L21" s="39"/>
      <c r="M21" s="45">
        <v>25</v>
      </c>
      <c r="N21" s="39">
        <v>13</v>
      </c>
      <c r="O21" s="39">
        <v>12</v>
      </c>
      <c r="P21" s="39">
        <v>30</v>
      </c>
      <c r="Q21" s="39">
        <v>15</v>
      </c>
      <c r="R21" s="39">
        <v>15</v>
      </c>
      <c r="S21" s="39"/>
      <c r="T21" s="39"/>
      <c r="U21" s="39"/>
      <c r="V21" s="39">
        <v>14</v>
      </c>
      <c r="W21" s="39">
        <v>8</v>
      </c>
      <c r="X21" s="39">
        <v>6</v>
      </c>
      <c r="Y21" s="39">
        <v>14</v>
      </c>
      <c r="Z21" s="39">
        <v>8</v>
      </c>
      <c r="AA21" s="66">
        <v>6</v>
      </c>
    </row>
    <row r="22" spans="1:27" ht="15.6">
      <c r="A22" s="31"/>
      <c r="B22" s="91"/>
      <c r="C22" s="13"/>
      <c r="D22" s="9"/>
      <c r="E22" s="10"/>
      <c r="F22" s="10"/>
      <c r="G22" s="39"/>
      <c r="H22" s="39"/>
      <c r="I22" s="39"/>
      <c r="J22" s="39"/>
      <c r="K22" s="39"/>
      <c r="L22" s="39"/>
      <c r="M22" s="45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66"/>
    </row>
    <row r="23" spans="1:27" ht="31.2">
      <c r="A23" s="31" t="s">
        <v>46</v>
      </c>
      <c r="B23" s="92" t="s">
        <v>47</v>
      </c>
      <c r="C23" s="6"/>
      <c r="D23" s="11"/>
      <c r="E23" s="12"/>
      <c r="F23" s="12"/>
      <c r="G23" s="39"/>
      <c r="H23" s="39"/>
      <c r="I23" s="39"/>
      <c r="J23" s="39"/>
      <c r="K23" s="12"/>
      <c r="L23" s="12"/>
      <c r="M23" s="45"/>
      <c r="N23" s="12"/>
      <c r="O23" s="12"/>
      <c r="P23" s="39"/>
      <c r="Q23" s="12"/>
      <c r="R23" s="12"/>
      <c r="S23" s="39"/>
      <c r="T23" s="12"/>
      <c r="U23" s="12"/>
      <c r="V23" s="39"/>
      <c r="W23" s="12"/>
      <c r="X23" s="12"/>
      <c r="Y23" s="39"/>
      <c r="Z23" s="12"/>
      <c r="AA23" s="67"/>
    </row>
    <row r="24" spans="1:27" ht="15.6">
      <c r="A24" s="31" t="s">
        <v>48</v>
      </c>
      <c r="B24" s="93" t="s">
        <v>49</v>
      </c>
      <c r="C24" s="13" t="s">
        <v>50</v>
      </c>
      <c r="D24" s="9"/>
      <c r="E24" s="14"/>
      <c r="F24" s="14"/>
      <c r="G24" s="39"/>
      <c r="H24" s="39"/>
      <c r="I24" s="39"/>
      <c r="J24" s="39"/>
      <c r="K24" s="14"/>
      <c r="L24" s="14"/>
      <c r="M24" s="45"/>
      <c r="N24" s="14"/>
      <c r="O24" s="14"/>
      <c r="P24" s="39"/>
      <c r="Q24" s="14"/>
      <c r="R24" s="14"/>
      <c r="S24" s="39"/>
      <c r="T24" s="14"/>
      <c r="U24" s="14"/>
      <c r="V24" s="39"/>
      <c r="W24" s="14"/>
      <c r="X24" s="14"/>
      <c r="Y24" s="39"/>
      <c r="Z24" s="14"/>
      <c r="AA24" s="68"/>
    </row>
    <row r="25" spans="1:27" ht="15.6">
      <c r="A25" s="31" t="s">
        <v>51</v>
      </c>
      <c r="B25" s="93" t="s">
        <v>52</v>
      </c>
      <c r="C25" s="13" t="s">
        <v>50</v>
      </c>
      <c r="D25" s="9"/>
      <c r="E25" s="14"/>
      <c r="F25" s="14"/>
      <c r="G25" s="39"/>
      <c r="H25" s="39"/>
      <c r="I25" s="39"/>
      <c r="J25" s="39"/>
      <c r="K25" s="14"/>
      <c r="L25" s="14"/>
      <c r="M25" s="45"/>
      <c r="N25" s="14"/>
      <c r="O25" s="14"/>
      <c r="P25" s="39"/>
      <c r="Q25" s="14"/>
      <c r="R25" s="14"/>
      <c r="S25" s="39"/>
      <c r="T25" s="14"/>
      <c r="U25" s="14"/>
      <c r="V25" s="39"/>
      <c r="W25" s="14"/>
      <c r="X25" s="14"/>
      <c r="Y25" s="39"/>
      <c r="Z25" s="14"/>
      <c r="AA25" s="68"/>
    </row>
    <row r="26" spans="1:27" ht="15.6">
      <c r="A26" s="31" t="s">
        <v>53</v>
      </c>
      <c r="B26" s="93" t="s">
        <v>54</v>
      </c>
      <c r="C26" s="13" t="s">
        <v>50</v>
      </c>
      <c r="D26" s="9"/>
      <c r="E26" s="14"/>
      <c r="F26" s="14"/>
      <c r="G26" s="39"/>
      <c r="H26" s="39"/>
      <c r="I26" s="39"/>
      <c r="J26" s="39"/>
      <c r="K26" s="14"/>
      <c r="L26" s="14"/>
      <c r="M26" s="45"/>
      <c r="N26" s="14"/>
      <c r="O26" s="14"/>
      <c r="P26" s="39"/>
      <c r="Q26" s="14"/>
      <c r="R26" s="14"/>
      <c r="S26" s="39"/>
      <c r="T26" s="14"/>
      <c r="U26" s="14"/>
      <c r="V26" s="39"/>
      <c r="W26" s="14"/>
      <c r="X26" s="14"/>
      <c r="Y26" s="39"/>
      <c r="Z26" s="14"/>
      <c r="AA26" s="68"/>
    </row>
    <row r="27" spans="1:27" ht="31.2">
      <c r="A27" s="31" t="s">
        <v>55</v>
      </c>
      <c r="B27" s="93" t="s">
        <v>56</v>
      </c>
      <c r="C27" s="13" t="s">
        <v>50</v>
      </c>
      <c r="D27" s="9">
        <v>80</v>
      </c>
      <c r="E27" s="14">
        <v>40</v>
      </c>
      <c r="F27" s="14">
        <v>40</v>
      </c>
      <c r="G27" s="39">
        <v>0</v>
      </c>
      <c r="H27" s="39">
        <v>0</v>
      </c>
      <c r="I27" s="39">
        <v>0</v>
      </c>
      <c r="J27" s="39"/>
      <c r="K27" s="14"/>
      <c r="L27" s="14"/>
      <c r="M27" s="45">
        <v>0</v>
      </c>
      <c r="N27" s="14"/>
      <c r="O27" s="14"/>
      <c r="P27" s="39">
        <v>0</v>
      </c>
      <c r="Q27" s="14"/>
      <c r="R27" s="14"/>
      <c r="S27" s="39"/>
      <c r="T27" s="14"/>
      <c r="U27" s="14"/>
      <c r="V27" s="39"/>
      <c r="W27" s="14"/>
      <c r="X27" s="14"/>
      <c r="Y27" s="39"/>
      <c r="Z27" s="14"/>
      <c r="AA27" s="68"/>
    </row>
    <row r="28" spans="1:27" ht="15.6">
      <c r="A28" s="31" t="s">
        <v>57</v>
      </c>
      <c r="B28" s="93" t="s">
        <v>58</v>
      </c>
      <c r="C28" s="13" t="s">
        <v>50</v>
      </c>
      <c r="D28" s="9">
        <v>1993.17</v>
      </c>
      <c r="E28" s="15">
        <v>996.58</v>
      </c>
      <c r="F28" s="15">
        <v>996.58</v>
      </c>
      <c r="G28" s="39">
        <v>2052</v>
      </c>
      <c r="H28" s="39">
        <v>1170</v>
      </c>
      <c r="I28" s="39">
        <v>882</v>
      </c>
      <c r="J28" s="39"/>
      <c r="K28" s="15"/>
      <c r="L28" s="15"/>
      <c r="M28" s="45">
        <v>1881.6</v>
      </c>
      <c r="N28" s="15"/>
      <c r="O28" s="15"/>
      <c r="P28" s="39">
        <v>2132</v>
      </c>
      <c r="Q28" s="15">
        <v>1028</v>
      </c>
      <c r="R28" s="15">
        <v>1104</v>
      </c>
      <c r="S28" s="39"/>
      <c r="T28" s="15"/>
      <c r="U28" s="15"/>
      <c r="V28" s="39">
        <v>2440</v>
      </c>
      <c r="W28" s="52">
        <v>980</v>
      </c>
      <c r="X28" s="15">
        <v>1460</v>
      </c>
      <c r="Y28" s="55">
        <v>2078.5162999999998</v>
      </c>
      <c r="Z28" s="15"/>
      <c r="AA28" s="69"/>
    </row>
    <row r="29" spans="1:27" ht="31.2">
      <c r="A29" s="31" t="s">
        <v>59</v>
      </c>
      <c r="B29" s="93" t="s">
        <v>60</v>
      </c>
      <c r="C29" s="13" t="s">
        <v>50</v>
      </c>
      <c r="D29" s="9">
        <v>1845</v>
      </c>
      <c r="E29" s="14">
        <v>922.6</v>
      </c>
      <c r="F29" s="14">
        <v>922.6</v>
      </c>
      <c r="G29" s="39">
        <v>1929</v>
      </c>
      <c r="H29" s="39">
        <v>1100</v>
      </c>
      <c r="I29" s="39">
        <v>829</v>
      </c>
      <c r="J29" s="39"/>
      <c r="K29" s="14"/>
      <c r="L29" s="14"/>
      <c r="M29" s="45">
        <v>1772</v>
      </c>
      <c r="N29" s="14"/>
      <c r="O29" s="14"/>
      <c r="P29" s="39">
        <v>1993</v>
      </c>
      <c r="Q29" s="14">
        <v>961</v>
      </c>
      <c r="R29" s="14">
        <v>1032</v>
      </c>
      <c r="S29" s="39"/>
      <c r="T29" s="14"/>
      <c r="U29" s="14"/>
      <c r="V29" s="39">
        <v>2371</v>
      </c>
      <c r="W29" s="14">
        <v>1400</v>
      </c>
      <c r="X29" s="14">
        <v>971</v>
      </c>
      <c r="Y29" s="39"/>
      <c r="Z29" s="14"/>
      <c r="AA29" s="68"/>
    </row>
    <row r="30" spans="1:27" ht="31.2">
      <c r="A30" s="31" t="s">
        <v>61</v>
      </c>
      <c r="B30" s="93" t="s">
        <v>62</v>
      </c>
      <c r="C30" s="13" t="s">
        <v>50</v>
      </c>
      <c r="D30" s="9">
        <v>118</v>
      </c>
      <c r="E30" s="14">
        <v>58.9</v>
      </c>
      <c r="F30" s="14">
        <v>58.9</v>
      </c>
      <c r="G30" s="39">
        <v>123</v>
      </c>
      <c r="H30" s="39">
        <v>70</v>
      </c>
      <c r="I30" s="39">
        <v>53</v>
      </c>
      <c r="J30" s="39"/>
      <c r="K30" s="14"/>
      <c r="L30" s="14"/>
      <c r="M30" s="45">
        <v>109.5</v>
      </c>
      <c r="N30" s="14"/>
      <c r="O30" s="14"/>
      <c r="P30" s="39">
        <v>139</v>
      </c>
      <c r="Q30" s="14">
        <v>67</v>
      </c>
      <c r="R30" s="14">
        <v>72</v>
      </c>
      <c r="S30" s="39"/>
      <c r="T30" s="14"/>
      <c r="U30" s="14"/>
      <c r="V30" s="39">
        <v>69</v>
      </c>
      <c r="W30" s="14">
        <v>30</v>
      </c>
      <c r="X30" s="14">
        <v>39</v>
      </c>
      <c r="Y30" s="39"/>
      <c r="Z30" s="14"/>
      <c r="AA30" s="68"/>
    </row>
    <row r="31" spans="1:27" ht="15.6">
      <c r="A31" s="32" t="s">
        <v>63</v>
      </c>
      <c r="B31" s="93" t="s">
        <v>64</v>
      </c>
      <c r="C31" s="13" t="s">
        <v>50</v>
      </c>
      <c r="D31" s="9"/>
      <c r="E31" s="14"/>
      <c r="F31" s="14"/>
      <c r="G31" s="39"/>
      <c r="H31" s="39"/>
      <c r="I31" s="39"/>
      <c r="J31" s="39"/>
      <c r="K31" s="14"/>
      <c r="L31" s="14"/>
      <c r="M31" s="45"/>
      <c r="N31" s="14"/>
      <c r="O31" s="14"/>
      <c r="P31" s="39"/>
      <c r="Q31" s="14"/>
      <c r="R31" s="14"/>
      <c r="S31" s="39"/>
      <c r="T31" s="14"/>
      <c r="U31" s="14"/>
      <c r="V31" s="39"/>
      <c r="W31" s="14"/>
      <c r="X31" s="14"/>
      <c r="Y31" s="39"/>
      <c r="Z31" s="14"/>
      <c r="AA31" s="68"/>
    </row>
    <row r="32" spans="1:27" ht="93.6">
      <c r="A32" s="32" t="s">
        <v>65</v>
      </c>
      <c r="B32" s="93" t="s">
        <v>66</v>
      </c>
      <c r="C32" s="16" t="s">
        <v>50</v>
      </c>
      <c r="D32" s="9"/>
      <c r="E32" s="14"/>
      <c r="F32" s="14"/>
      <c r="G32" s="39"/>
      <c r="H32" s="39"/>
      <c r="I32" s="39"/>
      <c r="J32" s="39"/>
      <c r="K32" s="14"/>
      <c r="L32" s="14"/>
      <c r="M32" s="45"/>
      <c r="N32" s="14"/>
      <c r="O32" s="14"/>
      <c r="P32" s="39"/>
      <c r="Q32" s="14"/>
      <c r="R32" s="14"/>
      <c r="S32" s="39"/>
      <c r="T32" s="14"/>
      <c r="U32" s="14"/>
      <c r="V32" s="39"/>
      <c r="W32" s="14"/>
      <c r="X32" s="14"/>
      <c r="Y32" s="39"/>
      <c r="Z32" s="14"/>
      <c r="AA32" s="68"/>
    </row>
    <row r="33" spans="1:27" ht="31.2">
      <c r="A33" s="32" t="s">
        <v>67</v>
      </c>
      <c r="B33" s="94" t="s">
        <v>68</v>
      </c>
      <c r="C33" s="16" t="s">
        <v>50</v>
      </c>
      <c r="D33" s="9">
        <v>2800</v>
      </c>
      <c r="E33" s="14">
        <v>1400</v>
      </c>
      <c r="F33" s="14">
        <v>1400</v>
      </c>
      <c r="G33" s="39">
        <v>3326</v>
      </c>
      <c r="H33" s="14">
        <v>1700.8</v>
      </c>
      <c r="I33" s="14">
        <v>1625</v>
      </c>
      <c r="J33" s="39"/>
      <c r="K33" s="14"/>
      <c r="L33" s="14"/>
      <c r="M33" s="45">
        <v>2871.4</v>
      </c>
      <c r="N33" s="14"/>
      <c r="O33" s="14"/>
      <c r="P33" s="39">
        <v>3133</v>
      </c>
      <c r="Q33" s="14">
        <v>1567</v>
      </c>
      <c r="R33" s="14">
        <v>1567</v>
      </c>
      <c r="S33" s="39"/>
      <c r="T33" s="14"/>
      <c r="U33" s="14"/>
      <c r="V33" s="39">
        <v>3326</v>
      </c>
      <c r="W33" s="14">
        <v>1663</v>
      </c>
      <c r="X33" s="14">
        <v>1663</v>
      </c>
      <c r="Y33" s="54">
        <v>3326</v>
      </c>
      <c r="Z33" s="14"/>
      <c r="AA33" s="68"/>
    </row>
    <row r="34" spans="1:27" ht="31.2">
      <c r="A34" s="32" t="s">
        <v>69</v>
      </c>
      <c r="B34" s="93" t="s">
        <v>70</v>
      </c>
      <c r="C34" s="13" t="s">
        <v>50</v>
      </c>
      <c r="D34" s="9">
        <v>845.6</v>
      </c>
      <c r="E34" s="14">
        <v>422.8</v>
      </c>
      <c r="F34" s="14">
        <v>422.8</v>
      </c>
      <c r="G34" s="39">
        <v>968.3</v>
      </c>
      <c r="H34" s="14">
        <v>492.3</v>
      </c>
      <c r="I34" s="14">
        <v>476</v>
      </c>
      <c r="J34" s="39"/>
      <c r="K34" s="14"/>
      <c r="L34" s="14"/>
      <c r="M34" s="45">
        <v>867.2</v>
      </c>
      <c r="N34" s="14"/>
      <c r="O34" s="14"/>
      <c r="P34" s="39">
        <v>940</v>
      </c>
      <c r="Q34" s="14">
        <v>470</v>
      </c>
      <c r="R34" s="14">
        <v>470</v>
      </c>
      <c r="S34" s="39"/>
      <c r="T34" s="14"/>
      <c r="U34" s="14"/>
      <c r="V34" s="39">
        <v>965</v>
      </c>
      <c r="W34" s="14">
        <v>482</v>
      </c>
      <c r="X34" s="14">
        <v>482</v>
      </c>
      <c r="Y34" s="54">
        <v>965</v>
      </c>
      <c r="Z34" s="14"/>
      <c r="AA34" s="68"/>
    </row>
    <row r="35" spans="1:27" ht="31.2">
      <c r="A35" s="32" t="s">
        <v>71</v>
      </c>
      <c r="B35" s="95" t="s">
        <v>72</v>
      </c>
      <c r="C35" s="16" t="s">
        <v>50</v>
      </c>
      <c r="D35" s="9"/>
      <c r="E35" s="14"/>
      <c r="F35" s="14"/>
      <c r="G35" s="39"/>
      <c r="H35" s="14"/>
      <c r="I35" s="14"/>
      <c r="J35" s="39"/>
      <c r="K35" s="14"/>
      <c r="L35" s="14"/>
      <c r="M35" s="45"/>
      <c r="N35" s="14"/>
      <c r="O35" s="14"/>
      <c r="P35" s="39"/>
      <c r="Q35" s="14"/>
      <c r="R35" s="14"/>
      <c r="S35" s="39"/>
      <c r="T35" s="14"/>
      <c r="U35" s="14"/>
      <c r="V35" s="39"/>
      <c r="W35" s="14"/>
      <c r="X35" s="14"/>
      <c r="Y35" s="39"/>
      <c r="Z35" s="14"/>
      <c r="AA35" s="68"/>
    </row>
    <row r="36" spans="1:27" ht="31.2">
      <c r="A36" s="32" t="s">
        <v>73</v>
      </c>
      <c r="B36" s="93" t="s">
        <v>74</v>
      </c>
      <c r="C36" s="16" t="s">
        <v>50</v>
      </c>
      <c r="D36" s="9">
        <v>443</v>
      </c>
      <c r="E36" s="14">
        <v>179.5</v>
      </c>
      <c r="F36" s="14">
        <v>179.5</v>
      </c>
      <c r="G36" s="39">
        <v>359</v>
      </c>
      <c r="H36" s="14">
        <v>179.5</v>
      </c>
      <c r="I36" s="14">
        <v>179.5</v>
      </c>
      <c r="J36" s="39"/>
      <c r="K36" s="14"/>
      <c r="L36" s="14"/>
      <c r="M36" s="45">
        <v>359</v>
      </c>
      <c r="N36" s="14"/>
      <c r="O36" s="14"/>
      <c r="P36" s="39">
        <v>359</v>
      </c>
      <c r="Q36" s="14">
        <v>179.5</v>
      </c>
      <c r="R36" s="14">
        <v>179.5</v>
      </c>
      <c r="S36" s="39"/>
      <c r="T36" s="14"/>
      <c r="U36" s="14"/>
      <c r="V36" s="39">
        <v>359</v>
      </c>
      <c r="W36" s="14">
        <v>179.5</v>
      </c>
      <c r="X36" s="14">
        <v>179.5</v>
      </c>
      <c r="Y36" s="54">
        <v>359</v>
      </c>
      <c r="Z36" s="14"/>
      <c r="AA36" s="68"/>
    </row>
    <row r="37" spans="1:27" ht="15.6">
      <c r="A37" s="33" t="s">
        <v>75</v>
      </c>
      <c r="B37" s="96" t="s">
        <v>76</v>
      </c>
      <c r="C37" s="17" t="s">
        <v>50</v>
      </c>
      <c r="D37" s="10"/>
      <c r="E37" s="15"/>
      <c r="F37" s="15"/>
      <c r="G37" s="39"/>
      <c r="H37" s="39"/>
      <c r="I37" s="39"/>
      <c r="J37" s="39"/>
      <c r="K37" s="15"/>
      <c r="L37" s="15"/>
      <c r="M37" s="45"/>
      <c r="N37" s="15"/>
      <c r="O37" s="15"/>
      <c r="P37" s="39"/>
      <c r="Q37" s="15"/>
      <c r="R37" s="15"/>
      <c r="S37" s="39"/>
      <c r="T37" s="15"/>
      <c r="U37" s="15"/>
      <c r="V37" s="39"/>
      <c r="W37" s="52"/>
      <c r="X37" s="15"/>
      <c r="Y37" s="39"/>
      <c r="Z37" s="15"/>
      <c r="AA37" s="69"/>
    </row>
    <row r="38" spans="1:27" ht="15.6">
      <c r="A38" s="33" t="s">
        <v>77</v>
      </c>
      <c r="B38" s="96" t="s">
        <v>78</v>
      </c>
      <c r="C38" s="17" t="s">
        <v>50</v>
      </c>
      <c r="D38" s="9"/>
      <c r="E38" s="14"/>
      <c r="F38" s="14"/>
      <c r="G38" s="39"/>
      <c r="H38" s="39"/>
      <c r="I38" s="39"/>
      <c r="J38" s="39"/>
      <c r="K38" s="14"/>
      <c r="L38" s="14"/>
      <c r="M38" s="45">
        <v>16</v>
      </c>
      <c r="N38" s="14"/>
      <c r="O38" s="14"/>
      <c r="P38" s="39">
        <v>16</v>
      </c>
      <c r="Q38" s="14">
        <v>8</v>
      </c>
      <c r="R38" s="14">
        <v>8</v>
      </c>
      <c r="S38" s="39"/>
      <c r="T38" s="14"/>
      <c r="U38" s="14"/>
      <c r="V38" s="39">
        <v>20</v>
      </c>
      <c r="W38" s="14">
        <v>10</v>
      </c>
      <c r="X38" s="14">
        <v>10</v>
      </c>
      <c r="Y38" s="55"/>
      <c r="Z38" s="14"/>
      <c r="AA38" s="68"/>
    </row>
    <row r="39" spans="1:27" ht="15.6">
      <c r="A39" s="33" t="s">
        <v>79</v>
      </c>
      <c r="B39" s="96" t="s">
        <v>80</v>
      </c>
      <c r="C39" s="17" t="s">
        <v>50</v>
      </c>
      <c r="D39" s="9"/>
      <c r="E39" s="14"/>
      <c r="F39" s="14"/>
      <c r="G39" s="39"/>
      <c r="H39" s="39"/>
      <c r="I39" s="39"/>
      <c r="J39" s="39"/>
      <c r="K39" s="14"/>
      <c r="L39" s="14"/>
      <c r="M39" s="45"/>
      <c r="N39" s="14"/>
      <c r="O39" s="14"/>
      <c r="P39" s="39"/>
      <c r="Q39" s="14"/>
      <c r="R39" s="14"/>
      <c r="S39" s="39"/>
      <c r="T39" s="14"/>
      <c r="U39" s="14"/>
      <c r="V39" s="39"/>
      <c r="W39" s="14"/>
      <c r="X39" s="14"/>
      <c r="Y39" s="39"/>
      <c r="Z39" s="14"/>
      <c r="AA39" s="68"/>
    </row>
    <row r="40" spans="1:27" ht="62.4">
      <c r="A40" s="33" t="s">
        <v>81</v>
      </c>
      <c r="B40" s="96" t="s">
        <v>82</v>
      </c>
      <c r="C40" s="17" t="s">
        <v>50</v>
      </c>
      <c r="D40" s="9"/>
      <c r="E40" s="14"/>
      <c r="F40" s="14"/>
      <c r="G40" s="39"/>
      <c r="H40" s="39"/>
      <c r="I40" s="39"/>
      <c r="J40" s="39"/>
      <c r="K40" s="14"/>
      <c r="L40" s="14"/>
      <c r="M40" s="45"/>
      <c r="N40" s="14"/>
      <c r="O40" s="14"/>
      <c r="P40" s="39"/>
      <c r="Q40" s="14"/>
      <c r="R40" s="14"/>
      <c r="S40" s="39"/>
      <c r="T40" s="14"/>
      <c r="U40" s="14"/>
      <c r="V40" s="39"/>
      <c r="W40" s="14"/>
      <c r="X40" s="14"/>
      <c r="Y40" s="39"/>
      <c r="Z40" s="14"/>
      <c r="AA40" s="68"/>
    </row>
    <row r="41" spans="1:27" ht="31.2">
      <c r="A41" s="33" t="s">
        <v>83</v>
      </c>
      <c r="B41" s="96" t="s">
        <v>84</v>
      </c>
      <c r="C41" s="17" t="s">
        <v>50</v>
      </c>
      <c r="D41" s="9"/>
      <c r="E41" s="14"/>
      <c r="F41" s="14"/>
      <c r="G41" s="39"/>
      <c r="H41" s="39"/>
      <c r="I41" s="39"/>
      <c r="J41" s="39"/>
      <c r="K41" s="14"/>
      <c r="L41" s="14"/>
      <c r="M41" s="45"/>
      <c r="N41" s="14"/>
      <c r="O41" s="14"/>
      <c r="P41" s="39"/>
      <c r="Q41" s="14"/>
      <c r="R41" s="14"/>
      <c r="S41" s="39"/>
      <c r="T41" s="14"/>
      <c r="U41" s="14"/>
      <c r="V41" s="39"/>
      <c r="W41" s="14"/>
      <c r="X41" s="14"/>
      <c r="Y41" s="39"/>
      <c r="Z41" s="14"/>
      <c r="AA41" s="68"/>
    </row>
    <row r="42" spans="1:27" ht="15.6">
      <c r="A42" s="31" t="s">
        <v>85</v>
      </c>
      <c r="B42" s="96" t="s">
        <v>86</v>
      </c>
      <c r="C42" s="17" t="s">
        <v>50</v>
      </c>
      <c r="D42" s="18">
        <v>150</v>
      </c>
      <c r="E42" s="19">
        <v>75</v>
      </c>
      <c r="F42" s="19">
        <v>75</v>
      </c>
      <c r="G42" s="39">
        <v>78.8</v>
      </c>
      <c r="H42" s="39">
        <v>39.4</v>
      </c>
      <c r="I42" s="39">
        <v>39.4</v>
      </c>
      <c r="J42" s="39"/>
      <c r="K42" s="19"/>
      <c r="L42" s="19"/>
      <c r="M42" s="45">
        <v>120</v>
      </c>
      <c r="N42" s="19"/>
      <c r="O42" s="19"/>
      <c r="P42" s="39">
        <v>260</v>
      </c>
      <c r="Q42" s="19">
        <v>120</v>
      </c>
      <c r="R42" s="19">
        <v>120</v>
      </c>
      <c r="S42" s="39"/>
      <c r="T42" s="19"/>
      <c r="U42" s="19"/>
      <c r="V42" s="39">
        <v>250</v>
      </c>
      <c r="W42" s="53">
        <v>125</v>
      </c>
      <c r="X42" s="19">
        <v>125</v>
      </c>
      <c r="Y42" s="54">
        <v>250</v>
      </c>
      <c r="Z42" s="19"/>
      <c r="AA42" s="70"/>
    </row>
    <row r="43" spans="1:27" ht="15.6">
      <c r="A43" s="31" t="s">
        <v>87</v>
      </c>
      <c r="B43" s="97" t="s">
        <v>88</v>
      </c>
      <c r="C43" s="13" t="s">
        <v>50</v>
      </c>
      <c r="D43" s="20">
        <v>355</v>
      </c>
      <c r="E43" s="12">
        <v>177.5</v>
      </c>
      <c r="F43" s="12">
        <v>177.5</v>
      </c>
      <c r="G43" s="39">
        <v>415</v>
      </c>
      <c r="H43" s="39">
        <v>150</v>
      </c>
      <c r="I43" s="39">
        <v>265</v>
      </c>
      <c r="J43" s="39"/>
      <c r="K43" s="12"/>
      <c r="L43" s="12"/>
      <c r="M43" s="45">
        <v>437</v>
      </c>
      <c r="N43" s="12"/>
      <c r="O43" s="12"/>
      <c r="P43" s="39">
        <v>125</v>
      </c>
      <c r="Q43" s="12">
        <v>62.5</v>
      </c>
      <c r="R43" s="12">
        <v>62.5</v>
      </c>
      <c r="S43" s="39"/>
      <c r="T43" s="12"/>
      <c r="U43" s="12"/>
      <c r="V43" s="39">
        <v>100</v>
      </c>
      <c r="W43" s="53">
        <v>0</v>
      </c>
      <c r="X43" s="12">
        <v>100</v>
      </c>
      <c r="Y43" s="54">
        <v>100</v>
      </c>
      <c r="Z43" s="12"/>
      <c r="AA43" s="67"/>
    </row>
    <row r="44" spans="1:27" ht="15.6">
      <c r="A44" s="31"/>
      <c r="B44" s="97" t="s">
        <v>89</v>
      </c>
      <c r="C44" s="13" t="s">
        <v>50</v>
      </c>
      <c r="D44" s="45">
        <v>6586.77</v>
      </c>
      <c r="E44" s="45">
        <v>3251.38</v>
      </c>
      <c r="F44" s="45">
        <v>3251.38</v>
      </c>
      <c r="G44" s="45">
        <v>7199.1</v>
      </c>
      <c r="H44" s="45">
        <v>3732</v>
      </c>
      <c r="I44" s="45">
        <v>3466.9</v>
      </c>
      <c r="J44" s="39"/>
      <c r="K44" s="21"/>
      <c r="L44" s="21"/>
      <c r="M44" s="45">
        <v>6552.2000000000007</v>
      </c>
      <c r="N44" s="45"/>
      <c r="O44" s="45"/>
      <c r="P44" s="45">
        <v>6965</v>
      </c>
      <c r="Q44" s="45">
        <v>3435</v>
      </c>
      <c r="R44" s="45">
        <v>3511</v>
      </c>
      <c r="S44" s="45">
        <v>0</v>
      </c>
      <c r="T44" s="21"/>
      <c r="U44" s="21"/>
      <c r="V44" s="45">
        <v>7460</v>
      </c>
      <c r="W44" s="45">
        <v>3439.5</v>
      </c>
      <c r="X44" s="45">
        <v>4019.5</v>
      </c>
      <c r="Y44" s="45"/>
      <c r="Z44" s="21"/>
      <c r="AA44" s="71"/>
    </row>
    <row r="45" spans="1:27" ht="31.2">
      <c r="A45" s="31" t="s">
        <v>90</v>
      </c>
      <c r="B45" s="96" t="s">
        <v>91</v>
      </c>
      <c r="C45" s="13" t="s">
        <v>50</v>
      </c>
      <c r="D45" s="20">
        <v>513.4</v>
      </c>
      <c r="E45" s="22">
        <v>256.68</v>
      </c>
      <c r="F45" s="22">
        <v>256.68</v>
      </c>
      <c r="G45" s="54">
        <v>368</v>
      </c>
      <c r="H45" s="54">
        <v>201</v>
      </c>
      <c r="I45" s="54">
        <v>167</v>
      </c>
      <c r="J45" s="39"/>
      <c r="K45" s="22"/>
      <c r="L45" s="22"/>
      <c r="M45" s="46">
        <v>379.7</v>
      </c>
      <c r="N45" s="22"/>
      <c r="O45" s="22"/>
      <c r="P45" s="54">
        <v>420</v>
      </c>
      <c r="Q45" s="22">
        <v>210</v>
      </c>
      <c r="R45" s="22">
        <v>210</v>
      </c>
      <c r="S45" s="39"/>
      <c r="T45" s="22"/>
      <c r="U45" s="22"/>
      <c r="V45" s="39">
        <v>441</v>
      </c>
      <c r="W45" s="22">
        <v>220.5</v>
      </c>
      <c r="X45" s="22">
        <v>220.5</v>
      </c>
      <c r="Y45" s="55">
        <v>332.21999999999997</v>
      </c>
      <c r="Z45" s="22"/>
      <c r="AA45" s="72"/>
    </row>
    <row r="46" spans="1:27" ht="15.6">
      <c r="A46" s="31"/>
      <c r="B46" s="89" t="s">
        <v>92</v>
      </c>
      <c r="C46" s="13" t="s">
        <v>50</v>
      </c>
      <c r="D46" s="45">
        <v>7100.17</v>
      </c>
      <c r="E46" s="45">
        <v>3508.06</v>
      </c>
      <c r="F46" s="45">
        <v>3508.06</v>
      </c>
      <c r="G46" s="45">
        <v>7567.1</v>
      </c>
      <c r="H46" s="45">
        <v>3933</v>
      </c>
      <c r="I46" s="45">
        <v>3633.9</v>
      </c>
      <c r="J46" s="39"/>
      <c r="K46" s="5"/>
      <c r="L46" s="5"/>
      <c r="M46" s="45">
        <v>6931.9</v>
      </c>
      <c r="N46" s="45"/>
      <c r="O46" s="45"/>
      <c r="P46" s="45">
        <v>7385</v>
      </c>
      <c r="Q46" s="45">
        <v>3645</v>
      </c>
      <c r="R46" s="45">
        <v>3721</v>
      </c>
      <c r="S46" s="39"/>
      <c r="T46" s="5"/>
      <c r="U46" s="5"/>
      <c r="V46" s="45">
        <v>7901</v>
      </c>
      <c r="W46" s="45">
        <v>3660</v>
      </c>
      <c r="X46" s="45">
        <v>4240</v>
      </c>
      <c r="Y46" s="45">
        <v>7410.7362999999996</v>
      </c>
      <c r="Z46" s="5"/>
      <c r="AA46" s="80"/>
    </row>
    <row r="47" spans="1:27" ht="31.2">
      <c r="A47" s="31" t="s">
        <v>93</v>
      </c>
      <c r="B47" s="97" t="s">
        <v>94</v>
      </c>
      <c r="C47" s="13"/>
      <c r="D47" s="45">
        <v>22.557431506849316</v>
      </c>
      <c r="E47" s="45">
        <v>22.269726027397262</v>
      </c>
      <c r="F47" s="45">
        <v>22.269726027397262</v>
      </c>
      <c r="G47" s="45">
        <v>25.171678321678321</v>
      </c>
      <c r="H47" s="45">
        <v>25.561643835616437</v>
      </c>
      <c r="I47" s="45">
        <v>24.763571428571428</v>
      </c>
      <c r="J47" s="39"/>
      <c r="K47" s="21"/>
      <c r="L47" s="21"/>
      <c r="M47" s="45">
        <v>22.656293222683267</v>
      </c>
      <c r="N47" s="45"/>
      <c r="O47" s="45"/>
      <c r="P47" s="45">
        <v>24.083679114799448</v>
      </c>
      <c r="Q47" s="45">
        <v>23.755186721991702</v>
      </c>
      <c r="R47" s="45">
        <v>24.280774550484097</v>
      </c>
      <c r="S47" s="39"/>
      <c r="T47" s="21"/>
      <c r="U47" s="21"/>
      <c r="V47" s="45">
        <v>26.083916083916083</v>
      </c>
      <c r="W47" s="45">
        <v>24.052447552447553</v>
      </c>
      <c r="X47" s="45">
        <v>28.10839160839161</v>
      </c>
      <c r="Y47" s="45">
        <v>26.377420537462182</v>
      </c>
      <c r="Z47" s="82"/>
      <c r="AA47" s="83"/>
    </row>
    <row r="48" spans="1:27" ht="31.2">
      <c r="A48" s="34" t="s">
        <v>95</v>
      </c>
      <c r="B48" s="98" t="s">
        <v>96</v>
      </c>
      <c r="C48" s="4" t="s">
        <v>50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4"/>
      <c r="K48" s="54"/>
      <c r="L48" s="54"/>
      <c r="M48" s="55">
        <v>3806.2572614107889</v>
      </c>
      <c r="N48" s="55"/>
      <c r="O48" s="55"/>
      <c r="P48" s="55">
        <v>0</v>
      </c>
      <c r="Q48" s="55">
        <v>0</v>
      </c>
      <c r="R48" s="55">
        <v>0</v>
      </c>
      <c r="S48" s="54"/>
      <c r="T48" s="54"/>
      <c r="U48" s="54"/>
      <c r="V48" s="55">
        <v>3834.3356643356642</v>
      </c>
      <c r="W48" s="55">
        <v>0</v>
      </c>
      <c r="X48" s="55">
        <v>0</v>
      </c>
      <c r="Y48" s="55">
        <v>3877.4808190069407</v>
      </c>
      <c r="Z48" s="54"/>
      <c r="AA48" s="73"/>
    </row>
    <row r="49" spans="1:27" ht="46.8">
      <c r="A49" s="34" t="s">
        <v>97</v>
      </c>
      <c r="B49" s="95" t="s">
        <v>98</v>
      </c>
      <c r="C49" s="4" t="s">
        <v>50</v>
      </c>
      <c r="D49" s="18">
        <v>260</v>
      </c>
      <c r="E49" s="18">
        <v>50</v>
      </c>
      <c r="F49" s="18">
        <v>200</v>
      </c>
      <c r="G49" s="54">
        <v>259</v>
      </c>
      <c r="H49" s="54">
        <v>129</v>
      </c>
      <c r="I49" s="54">
        <v>130</v>
      </c>
      <c r="J49" s="39"/>
      <c r="K49" s="39"/>
      <c r="L49" s="39"/>
      <c r="M49" s="55">
        <v>300</v>
      </c>
      <c r="N49" s="54"/>
      <c r="O49" s="54"/>
      <c r="P49" s="54">
        <v>300</v>
      </c>
      <c r="Q49" s="54">
        <v>150</v>
      </c>
      <c r="R49" s="54">
        <v>150</v>
      </c>
      <c r="S49" s="54"/>
      <c r="T49" s="54"/>
      <c r="U49" s="54"/>
      <c r="V49" s="54">
        <v>310</v>
      </c>
      <c r="W49" s="54">
        <v>155</v>
      </c>
      <c r="X49" s="54">
        <v>155</v>
      </c>
      <c r="Y49" s="54">
        <v>310</v>
      </c>
      <c r="Z49" s="39"/>
      <c r="AA49" s="66"/>
    </row>
    <row r="50" spans="1:27" ht="31.2">
      <c r="A50" s="34" t="s">
        <v>99</v>
      </c>
      <c r="B50" s="96" t="s">
        <v>100</v>
      </c>
      <c r="C50" s="26" t="s">
        <v>50</v>
      </c>
      <c r="D50" s="18"/>
      <c r="E50" s="18"/>
      <c r="F50" s="18"/>
      <c r="G50" s="39"/>
      <c r="H50" s="39"/>
      <c r="I50" s="39"/>
      <c r="J50" s="39"/>
      <c r="K50" s="39"/>
      <c r="L50" s="39"/>
      <c r="M50" s="45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66"/>
    </row>
    <row r="51" spans="1:27" ht="31.2">
      <c r="A51" s="34" t="s">
        <v>101</v>
      </c>
      <c r="B51" s="97" t="s">
        <v>102</v>
      </c>
      <c r="C51" s="26" t="s">
        <v>50</v>
      </c>
      <c r="D51" s="18"/>
      <c r="E51" s="18"/>
      <c r="F51" s="18"/>
      <c r="G51" s="39"/>
      <c r="H51" s="39"/>
      <c r="I51" s="39"/>
      <c r="J51" s="39"/>
      <c r="K51" s="39"/>
      <c r="L51" s="39"/>
      <c r="M51" s="45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66"/>
    </row>
    <row r="52" spans="1:27" ht="15.6">
      <c r="A52" s="34" t="s">
        <v>103</v>
      </c>
      <c r="B52" s="97" t="s">
        <v>104</v>
      </c>
      <c r="C52" s="26" t="s">
        <v>50</v>
      </c>
      <c r="D52" s="45"/>
      <c r="E52" s="45"/>
      <c r="F52" s="45"/>
      <c r="G52" s="45"/>
      <c r="H52" s="45"/>
      <c r="I52" s="45"/>
      <c r="J52" s="39"/>
      <c r="K52" s="39"/>
      <c r="L52" s="39"/>
      <c r="M52" s="4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66"/>
    </row>
    <row r="53" spans="1:27" ht="31.2">
      <c r="A53" s="34" t="s">
        <v>105</v>
      </c>
      <c r="B53" s="97" t="s">
        <v>106</v>
      </c>
      <c r="C53" s="26" t="s">
        <v>50</v>
      </c>
      <c r="D53" s="45"/>
      <c r="E53" s="45"/>
      <c r="F53" s="45"/>
      <c r="G53" s="45"/>
      <c r="H53" s="45"/>
      <c r="I53" s="45"/>
      <c r="J53" s="39"/>
      <c r="K53" s="39"/>
      <c r="L53" s="39"/>
      <c r="M53" s="45"/>
      <c r="N53" s="45"/>
      <c r="O53" s="45"/>
      <c r="P53" s="45"/>
      <c r="Q53" s="45"/>
      <c r="R53" s="45"/>
      <c r="S53" s="39"/>
      <c r="T53" s="39"/>
      <c r="U53" s="39"/>
      <c r="V53" s="39"/>
      <c r="W53" s="39"/>
      <c r="X53" s="39"/>
      <c r="Y53" s="39"/>
      <c r="Z53" s="39"/>
      <c r="AA53" s="66"/>
    </row>
    <row r="54" spans="1:27" ht="31.2">
      <c r="A54" s="34" t="s">
        <v>107</v>
      </c>
      <c r="B54" s="89" t="s">
        <v>108</v>
      </c>
      <c r="C54" s="13" t="s">
        <v>50</v>
      </c>
      <c r="D54" s="55">
        <v>260</v>
      </c>
      <c r="E54" s="55">
        <v>50</v>
      </c>
      <c r="F54" s="55">
        <v>200</v>
      </c>
      <c r="G54" s="55">
        <v>259</v>
      </c>
      <c r="H54" s="55">
        <v>129</v>
      </c>
      <c r="I54" s="55">
        <v>130</v>
      </c>
      <c r="J54" s="54"/>
      <c r="K54" s="54"/>
      <c r="L54" s="54"/>
      <c r="M54" s="55">
        <v>4485.9572614107883</v>
      </c>
      <c r="N54" s="55"/>
      <c r="O54" s="55"/>
      <c r="P54" s="55">
        <v>300</v>
      </c>
      <c r="Q54" s="55">
        <v>150</v>
      </c>
      <c r="R54" s="55">
        <v>150</v>
      </c>
      <c r="S54" s="39"/>
      <c r="T54" s="39"/>
      <c r="U54" s="39"/>
      <c r="V54" s="55">
        <v>4144.3356643356638</v>
      </c>
      <c r="W54" s="55">
        <v>375.5</v>
      </c>
      <c r="X54" s="55">
        <v>375.5</v>
      </c>
      <c r="Y54" s="55">
        <v>4187.4808190069407</v>
      </c>
      <c r="Z54" s="39"/>
      <c r="AA54" s="66"/>
    </row>
    <row r="55" spans="1:27" ht="18">
      <c r="A55" s="56" t="s">
        <v>109</v>
      </c>
      <c r="B55" s="89" t="s">
        <v>110</v>
      </c>
      <c r="C55" s="6" t="s">
        <v>111</v>
      </c>
      <c r="D55" s="55">
        <v>1.2866191607284243</v>
      </c>
      <c r="E55" s="55">
        <v>0.49502989980594825</v>
      </c>
      <c r="F55" s="55">
        <v>1.980119599223793</v>
      </c>
      <c r="G55" s="55">
        <v>1.7587581401981489</v>
      </c>
      <c r="H55" s="55">
        <v>1.6064757160647571</v>
      </c>
      <c r="I55" s="55">
        <v>1.9431988041853512</v>
      </c>
      <c r="J55" s="54"/>
      <c r="K55" s="54"/>
      <c r="L55" s="54"/>
      <c r="M55" s="55">
        <v>26.702126556016598</v>
      </c>
      <c r="N55" s="55"/>
      <c r="O55" s="55"/>
      <c r="P55" s="55">
        <v>1.7857142857142858</v>
      </c>
      <c r="Q55" s="55">
        <v>1.7857142857142858</v>
      </c>
      <c r="R55" s="55">
        <v>1.7857142857142858</v>
      </c>
      <c r="S55" s="54"/>
      <c r="T55" s="54"/>
      <c r="U55" s="54"/>
      <c r="V55" s="55">
        <v>28.192759621331046</v>
      </c>
      <c r="W55" s="55"/>
      <c r="X55" s="55"/>
      <c r="Y55" s="55">
        <v>28.486264074877148</v>
      </c>
      <c r="Z55" s="54"/>
      <c r="AA55" s="73"/>
    </row>
    <row r="56" spans="1:27" ht="15.6">
      <c r="A56" s="34" t="s">
        <v>112</v>
      </c>
      <c r="B56" s="98" t="s">
        <v>113</v>
      </c>
      <c r="C56" s="26" t="s">
        <v>50</v>
      </c>
      <c r="D56" s="23"/>
      <c r="E56" s="23"/>
      <c r="F56" s="23"/>
      <c r="G56" s="39"/>
      <c r="H56" s="39"/>
      <c r="I56" s="39"/>
      <c r="J56" s="39"/>
      <c r="K56" s="39"/>
      <c r="L56" s="39"/>
      <c r="M56" s="45"/>
      <c r="N56" s="39"/>
      <c r="O56" s="39"/>
      <c r="P56" s="39"/>
      <c r="Q56" s="39"/>
      <c r="R56" s="39"/>
      <c r="S56" s="39"/>
      <c r="T56" s="39"/>
      <c r="U56" s="39"/>
      <c r="V56" s="45">
        <v>82.886713286713274</v>
      </c>
      <c r="W56" s="39"/>
      <c r="X56" s="39"/>
      <c r="Y56" s="45">
        <v>62.81221228510411</v>
      </c>
      <c r="Z56" s="39"/>
      <c r="AA56" s="66"/>
    </row>
    <row r="57" spans="1:27" ht="15.6">
      <c r="A57" s="34" t="s">
        <v>114</v>
      </c>
      <c r="B57" s="98" t="s">
        <v>115</v>
      </c>
      <c r="C57" s="26" t="s">
        <v>116</v>
      </c>
      <c r="D57" s="57">
        <v>0.7</v>
      </c>
      <c r="E57" s="57">
        <v>0.7</v>
      </c>
      <c r="F57" s="57">
        <v>0.7</v>
      </c>
      <c r="G57" s="39">
        <v>0.7</v>
      </c>
      <c r="H57" s="39">
        <v>0.7</v>
      </c>
      <c r="I57" s="39">
        <v>0.7</v>
      </c>
      <c r="J57" s="39"/>
      <c r="K57" s="39"/>
      <c r="L57" s="39"/>
      <c r="M57" s="45">
        <v>2</v>
      </c>
      <c r="N57" s="39">
        <v>2</v>
      </c>
      <c r="O57" s="39">
        <v>2</v>
      </c>
      <c r="P57" s="39">
        <v>2</v>
      </c>
      <c r="Q57" s="39">
        <v>2</v>
      </c>
      <c r="R57" s="39">
        <v>2</v>
      </c>
      <c r="S57" s="39"/>
      <c r="T57" s="39"/>
      <c r="U57" s="39"/>
      <c r="V57" s="39">
        <v>2</v>
      </c>
      <c r="W57" s="39">
        <v>2</v>
      </c>
      <c r="X57" s="39">
        <v>2</v>
      </c>
      <c r="Y57" s="45">
        <v>1.4999999999999999E-2</v>
      </c>
      <c r="Z57" s="39"/>
      <c r="AA57" s="66"/>
    </row>
    <row r="58" spans="1:27" ht="15.6">
      <c r="A58" s="34" t="s">
        <v>117</v>
      </c>
      <c r="B58" s="98" t="s">
        <v>118</v>
      </c>
      <c r="C58" s="26" t="s">
        <v>50</v>
      </c>
      <c r="D58" s="58">
        <v>5207.8</v>
      </c>
      <c r="E58" s="23">
        <v>2509.9</v>
      </c>
      <c r="F58" s="23">
        <v>2697.7</v>
      </c>
      <c r="G58" s="39">
        <v>4185</v>
      </c>
      <c r="H58" s="39">
        <v>2308</v>
      </c>
      <c r="I58" s="39">
        <v>1880</v>
      </c>
      <c r="J58" s="39"/>
      <c r="K58" s="39"/>
      <c r="L58" s="39"/>
      <c r="M58" s="45">
        <v>4575.6764066390042</v>
      </c>
      <c r="N58" s="45">
        <v>2243.6</v>
      </c>
      <c r="O58" s="45">
        <v>2332</v>
      </c>
      <c r="P58" s="45">
        <v>306</v>
      </c>
      <c r="Q58" s="45">
        <v>153</v>
      </c>
      <c r="R58" s="45">
        <v>153</v>
      </c>
      <c r="S58" s="39"/>
      <c r="T58" s="39"/>
      <c r="U58" s="39"/>
      <c r="V58" s="45">
        <v>4227.2223776223773</v>
      </c>
      <c r="W58" s="45">
        <v>383.01</v>
      </c>
      <c r="X58" s="45">
        <v>383.01</v>
      </c>
      <c r="Y58" s="45">
        <v>4250.2930312920444</v>
      </c>
      <c r="Z58" s="39">
        <v>2040.3600000000001</v>
      </c>
      <c r="AA58" s="77">
        <v>2209.9330312920442</v>
      </c>
    </row>
    <row r="59" spans="1:27" ht="18">
      <c r="A59" s="56" t="s">
        <v>119</v>
      </c>
      <c r="B59" s="98" t="s">
        <v>120</v>
      </c>
      <c r="C59" s="6" t="s">
        <v>111</v>
      </c>
      <c r="D59" s="23">
        <v>25.78</v>
      </c>
      <c r="E59" s="23">
        <v>24.85</v>
      </c>
      <c r="F59" s="23">
        <v>26.71</v>
      </c>
      <c r="G59" s="54">
        <v>28.4</v>
      </c>
      <c r="H59" s="54">
        <v>28.74</v>
      </c>
      <c r="I59" s="54">
        <v>28.09</v>
      </c>
      <c r="J59" s="54"/>
      <c r="K59" s="54"/>
      <c r="L59" s="54"/>
      <c r="M59" s="55">
        <v>27.236169087136929</v>
      </c>
      <c r="N59" s="55">
        <v>26.71</v>
      </c>
      <c r="O59" s="55">
        <v>27.76</v>
      </c>
      <c r="P59" s="55">
        <v>1.8214285714285716</v>
      </c>
      <c r="Q59" s="55">
        <v>1.8214285714285716</v>
      </c>
      <c r="R59" s="55">
        <v>1.8214285714285716</v>
      </c>
      <c r="S59" s="54"/>
      <c r="T59" s="54"/>
      <c r="U59" s="54"/>
      <c r="V59" s="81">
        <v>28.756614813757668</v>
      </c>
      <c r="W59" s="55">
        <v>31.32</v>
      </c>
      <c r="X59" s="55">
        <v>34.450000000000003</v>
      </c>
      <c r="Y59" s="55">
        <v>28.913558036000303</v>
      </c>
      <c r="Z59" s="54">
        <v>27.76</v>
      </c>
      <c r="AA59" s="78">
        <v>30.067116072000601</v>
      </c>
    </row>
    <row r="60" spans="1:27" ht="46.8">
      <c r="A60" s="60" t="s">
        <v>121</v>
      </c>
      <c r="B60" s="98" t="s">
        <v>122</v>
      </c>
      <c r="C60" s="61" t="s">
        <v>50</v>
      </c>
      <c r="D60" s="62"/>
      <c r="E60" s="62"/>
      <c r="F60" s="62"/>
      <c r="G60" s="47">
        <v>-1027.3532000000005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74"/>
    </row>
    <row r="61" spans="1:27" ht="31.2">
      <c r="A61" s="34" t="s">
        <v>123</v>
      </c>
      <c r="B61" s="98" t="s">
        <v>124</v>
      </c>
      <c r="C61" s="26" t="s">
        <v>50</v>
      </c>
      <c r="D61" s="24"/>
      <c r="E61" s="24"/>
      <c r="F61" s="24"/>
      <c r="G61" s="40"/>
      <c r="H61" s="40"/>
      <c r="I61" s="40"/>
      <c r="J61" s="40"/>
      <c r="K61" s="40"/>
      <c r="L61" s="40"/>
      <c r="M61" s="47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75"/>
    </row>
    <row r="62" spans="1:27" ht="93.6">
      <c r="A62" s="34" t="s">
        <v>125</v>
      </c>
      <c r="B62" s="98" t="s">
        <v>126</v>
      </c>
      <c r="C62" s="26" t="s">
        <v>50</v>
      </c>
      <c r="D62" s="24"/>
      <c r="E62" s="24"/>
      <c r="F62" s="24"/>
      <c r="G62" s="40"/>
      <c r="H62" s="40"/>
      <c r="I62" s="40"/>
      <c r="J62" s="40"/>
      <c r="K62" s="40"/>
      <c r="L62" s="40"/>
      <c r="M62" s="47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75"/>
    </row>
    <row r="63" spans="1:27" ht="31.2">
      <c r="A63" s="34" t="s">
        <v>127</v>
      </c>
      <c r="B63" s="98" t="s">
        <v>128</v>
      </c>
      <c r="C63" s="26" t="s">
        <v>50</v>
      </c>
      <c r="D63" s="24"/>
      <c r="E63" s="24"/>
      <c r="F63" s="24"/>
      <c r="G63" s="40"/>
      <c r="H63" s="40"/>
      <c r="I63" s="40"/>
      <c r="J63" s="40"/>
      <c r="K63" s="40"/>
      <c r="L63" s="40"/>
      <c r="M63" s="47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75"/>
    </row>
    <row r="64" spans="1:27" ht="62.4">
      <c r="A64" s="34" t="s">
        <v>129</v>
      </c>
      <c r="B64" s="98" t="s">
        <v>130</v>
      </c>
      <c r="C64" s="26" t="s">
        <v>50</v>
      </c>
      <c r="D64" s="24"/>
      <c r="E64" s="24"/>
      <c r="F64" s="24"/>
      <c r="G64" s="40"/>
      <c r="H64" s="40"/>
      <c r="I64" s="40"/>
      <c r="J64" s="40"/>
      <c r="K64" s="40"/>
      <c r="L64" s="40"/>
      <c r="M64" s="47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75"/>
    </row>
    <row r="65" spans="1:27" ht="31.2">
      <c r="A65" s="34" t="s">
        <v>131</v>
      </c>
      <c r="B65" s="98" t="s">
        <v>132</v>
      </c>
      <c r="C65" s="26" t="s">
        <v>50</v>
      </c>
      <c r="D65" s="3"/>
      <c r="E65" s="3"/>
      <c r="F65" s="40"/>
      <c r="G65" s="40"/>
      <c r="H65" s="40"/>
      <c r="I65" s="40"/>
      <c r="J65" s="40"/>
      <c r="K65" s="40"/>
      <c r="L65" s="40"/>
      <c r="M65" s="47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75"/>
    </row>
    <row r="66" spans="1:27" ht="31.2">
      <c r="A66" s="60" t="s">
        <v>133</v>
      </c>
      <c r="B66" s="99" t="s">
        <v>134</v>
      </c>
      <c r="C66" s="61" t="s">
        <v>135</v>
      </c>
      <c r="D66" s="63"/>
      <c r="E66" s="63"/>
      <c r="F66" s="47"/>
      <c r="G66" s="47">
        <v>35.392461106999043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74"/>
    </row>
    <row r="67" spans="1:27" ht="15.6">
      <c r="A67" s="34" t="s">
        <v>136</v>
      </c>
      <c r="B67" s="99" t="s">
        <v>113</v>
      </c>
      <c r="C67" s="26" t="s">
        <v>50</v>
      </c>
      <c r="D67" s="3"/>
      <c r="E67" s="3"/>
      <c r="F67" s="40"/>
      <c r="G67" s="40"/>
      <c r="H67" s="40"/>
      <c r="I67" s="40"/>
      <c r="J67" s="40"/>
      <c r="K67" s="40"/>
      <c r="L67" s="40"/>
      <c r="M67" s="47"/>
      <c r="N67" s="40"/>
      <c r="O67" s="40"/>
      <c r="P67" s="40"/>
      <c r="Q67" s="40"/>
      <c r="R67" s="40"/>
      <c r="S67" s="40"/>
      <c r="T67" s="40"/>
      <c r="U67" s="40"/>
      <c r="V67" s="40">
        <v>97</v>
      </c>
      <c r="W67" s="40"/>
      <c r="X67" s="40"/>
      <c r="Y67" s="40"/>
      <c r="Z67" s="40"/>
      <c r="AA67" s="75"/>
    </row>
    <row r="68" spans="1:27" ht="15.6">
      <c r="A68" s="34" t="s">
        <v>137</v>
      </c>
      <c r="B68" s="99" t="s">
        <v>115</v>
      </c>
      <c r="C68" s="26" t="s">
        <v>116</v>
      </c>
      <c r="D68" s="3"/>
      <c r="E68" s="3"/>
      <c r="F68" s="40"/>
      <c r="G68" s="40"/>
      <c r="H68" s="40"/>
      <c r="I68" s="40"/>
      <c r="J68" s="40"/>
      <c r="K68" s="40"/>
      <c r="L68" s="40"/>
      <c r="M68" s="47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75"/>
    </row>
    <row r="69" spans="1:27" ht="31.8" thickBot="1">
      <c r="A69" s="49" t="s">
        <v>138</v>
      </c>
      <c r="B69" s="100" t="s">
        <v>139</v>
      </c>
      <c r="C69" s="50" t="s">
        <v>140</v>
      </c>
      <c r="D69" s="51">
        <v>4.3500000000000005</v>
      </c>
      <c r="E69" s="51">
        <v>4.3499781754692277</v>
      </c>
      <c r="F69" s="51">
        <v>4.3499781754692277</v>
      </c>
      <c r="G69" s="51">
        <v>4.1237942122186491</v>
      </c>
      <c r="H69" s="51">
        <v>3.9</v>
      </c>
      <c r="I69" s="51">
        <v>4.4545454545454541</v>
      </c>
      <c r="J69" s="48"/>
      <c r="K69" s="48"/>
      <c r="L69" s="48"/>
      <c r="M69" s="51">
        <v>4.2093959731543622</v>
      </c>
      <c r="N69" s="51">
        <v>0</v>
      </c>
      <c r="O69" s="51">
        <v>0</v>
      </c>
      <c r="P69" s="51">
        <v>4.6347826086956525</v>
      </c>
      <c r="Q69" s="51">
        <v>4.4695652173913043</v>
      </c>
      <c r="R69" s="51">
        <v>4.8</v>
      </c>
      <c r="S69" s="48"/>
      <c r="T69" s="48"/>
      <c r="U69" s="48"/>
      <c r="V69" s="51">
        <v>4.8995983935742968</v>
      </c>
      <c r="W69" s="51">
        <v>3.2885906040268456</v>
      </c>
      <c r="X69" s="51">
        <v>7.3</v>
      </c>
      <c r="Y69" s="48"/>
      <c r="Z69" s="48"/>
      <c r="AA69" s="76"/>
    </row>
    <row r="70" spans="1:27" ht="15.6">
      <c r="A70" s="2"/>
      <c r="B70" s="25"/>
      <c r="C70" s="27"/>
      <c r="D70" s="2"/>
      <c r="E70" s="2"/>
      <c r="F70" s="2"/>
      <c r="G70" s="2"/>
      <c r="H70" s="2"/>
      <c r="I70" s="2"/>
      <c r="J70" s="2"/>
      <c r="K70" s="2"/>
      <c r="L70" s="2"/>
      <c r="M70" s="4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</row>
    <row r="71" spans="1:27" ht="23.25" customHeight="1">
      <c r="A71" s="79"/>
      <c r="B71" s="79" t="s">
        <v>141</v>
      </c>
      <c r="C71" s="79"/>
      <c r="D71" s="79"/>
      <c r="E71" s="79"/>
      <c r="F71" s="79"/>
      <c r="G71" s="7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01" t="s">
        <v>142</v>
      </c>
      <c r="Z71" s="101"/>
      <c r="AA71" s="101"/>
    </row>
  </sheetData>
  <mergeCells count="3">
    <mergeCell ref="Y71:AA71"/>
    <mergeCell ref="C1:AA2"/>
    <mergeCell ref="A1:B2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>
      <selection activeCell="AF14" sqref="AF14"/>
    </sheetView>
  </sheetViews>
  <sheetFormatPr defaultRowHeight="14.4"/>
  <cols>
    <col min="1" max="1" width="6" customWidth="1"/>
    <col min="2" max="2" width="31.5546875" customWidth="1"/>
    <col min="4" max="12" width="0" hidden="1" customWidth="1"/>
    <col min="13" max="15" width="13.5546875" customWidth="1"/>
    <col min="16" max="21" width="13.5546875" hidden="1" customWidth="1"/>
    <col min="22" max="27" width="13.5546875" customWidth="1"/>
  </cols>
  <sheetData>
    <row r="1" spans="1:27" ht="15.6">
      <c r="A1" s="2"/>
      <c r="B1" s="104" t="s">
        <v>0</v>
      </c>
      <c r="C1" s="102" t="s">
        <v>143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5.6">
      <c r="A2" s="2"/>
      <c r="B2" s="10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16.2" thickBot="1">
      <c r="A3" s="2"/>
      <c r="B3" s="2"/>
      <c r="C3" s="27"/>
      <c r="D3" s="2"/>
      <c r="E3" s="2"/>
      <c r="F3" s="2"/>
      <c r="G3" s="2"/>
      <c r="H3" s="2"/>
      <c r="I3" s="2"/>
      <c r="J3" s="2"/>
      <c r="K3" s="2"/>
      <c r="L3" s="2"/>
      <c r="M3" s="4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5.4" thickBot="1">
      <c r="A4" s="37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6</v>
      </c>
      <c r="I4" s="38" t="s">
        <v>7</v>
      </c>
      <c r="J4" s="38" t="s">
        <v>9</v>
      </c>
      <c r="K4" s="38" t="s">
        <v>6</v>
      </c>
      <c r="L4" s="38" t="s">
        <v>7</v>
      </c>
      <c r="M4" s="43" t="s">
        <v>10</v>
      </c>
      <c r="N4" s="38" t="s">
        <v>6</v>
      </c>
      <c r="O4" s="38" t="s">
        <v>7</v>
      </c>
      <c r="P4" s="38" t="s">
        <v>11</v>
      </c>
      <c r="Q4" s="38" t="s">
        <v>6</v>
      </c>
      <c r="R4" s="38" t="s">
        <v>7</v>
      </c>
      <c r="S4" s="38" t="s">
        <v>12</v>
      </c>
      <c r="T4" s="38" t="s">
        <v>6</v>
      </c>
      <c r="U4" s="38" t="s">
        <v>7</v>
      </c>
      <c r="V4" s="38" t="s">
        <v>13</v>
      </c>
      <c r="W4" s="38" t="s">
        <v>6</v>
      </c>
      <c r="X4" s="38" t="s">
        <v>7</v>
      </c>
      <c r="Y4" s="38" t="s">
        <v>14</v>
      </c>
      <c r="Z4" s="38" t="s">
        <v>6</v>
      </c>
      <c r="AA4" s="64" t="s">
        <v>7</v>
      </c>
    </row>
    <row r="5" spans="1:27" ht="15.6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44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65">
        <v>27</v>
      </c>
    </row>
    <row r="6" spans="1:27" ht="31.2">
      <c r="A6" s="28">
        <v>1</v>
      </c>
      <c r="B6" s="89" t="s">
        <v>15</v>
      </c>
      <c r="C6" s="6"/>
      <c r="D6" s="7"/>
      <c r="E6" s="7"/>
      <c r="F6" s="7"/>
      <c r="G6" s="39"/>
      <c r="H6" s="39"/>
      <c r="I6" s="39"/>
      <c r="J6" s="39"/>
      <c r="K6" s="39"/>
      <c r="L6" s="39"/>
      <c r="M6" s="45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66"/>
    </row>
    <row r="7" spans="1:27" ht="31.2">
      <c r="A7" s="28" t="s">
        <v>16</v>
      </c>
      <c r="B7" s="90" t="s">
        <v>17</v>
      </c>
      <c r="C7" s="8" t="s">
        <v>18</v>
      </c>
      <c r="D7" s="7">
        <v>292</v>
      </c>
      <c r="E7" s="7">
        <v>146</v>
      </c>
      <c r="F7" s="7">
        <v>146</v>
      </c>
      <c r="G7" s="39">
        <v>286</v>
      </c>
      <c r="H7" s="39">
        <v>146</v>
      </c>
      <c r="I7" s="39">
        <v>140</v>
      </c>
      <c r="J7" s="39"/>
      <c r="K7" s="39"/>
      <c r="L7" s="39"/>
      <c r="M7" s="45">
        <v>289.2</v>
      </c>
      <c r="N7" s="39">
        <v>144.6</v>
      </c>
      <c r="O7" s="39">
        <v>144.6</v>
      </c>
      <c r="P7" s="39">
        <v>289.2</v>
      </c>
      <c r="Q7" s="39">
        <v>144.6</v>
      </c>
      <c r="R7" s="39">
        <v>144.6</v>
      </c>
      <c r="S7" s="39"/>
      <c r="T7" s="39"/>
      <c r="U7" s="39"/>
      <c r="V7" s="39">
        <v>286</v>
      </c>
      <c r="W7" s="39">
        <v>143</v>
      </c>
      <c r="X7" s="39">
        <v>143</v>
      </c>
      <c r="Y7" s="39">
        <f>Y8+Y9</f>
        <v>280.95</v>
      </c>
      <c r="Z7" s="84">
        <f>Z8+Z9</f>
        <v>140.47499999999999</v>
      </c>
      <c r="AA7" s="85">
        <f>AA8+AA9</f>
        <v>140.47499999999999</v>
      </c>
    </row>
    <row r="8" spans="1:27" ht="15.6">
      <c r="A8" s="28" t="s">
        <v>19</v>
      </c>
      <c r="B8" s="90" t="s">
        <v>20</v>
      </c>
      <c r="C8" s="8" t="str">
        <f>C7</f>
        <v>тыс.м3</v>
      </c>
      <c r="D8" s="59">
        <v>202.08</v>
      </c>
      <c r="E8" s="59">
        <v>101.004</v>
      </c>
      <c r="F8" s="59">
        <v>101.004</v>
      </c>
      <c r="G8" s="54">
        <v>147.26300000000001</v>
      </c>
      <c r="H8" s="54">
        <v>80.3</v>
      </c>
      <c r="I8" s="54">
        <v>66.900000000000006</v>
      </c>
      <c r="J8" s="54"/>
      <c r="K8" s="54"/>
      <c r="L8" s="54"/>
      <c r="M8" s="55">
        <v>168</v>
      </c>
      <c r="N8" s="54">
        <v>84</v>
      </c>
      <c r="O8" s="54">
        <v>84</v>
      </c>
      <c r="P8" s="54">
        <v>168</v>
      </c>
      <c r="Q8" s="54">
        <v>84</v>
      </c>
      <c r="R8" s="54">
        <v>84</v>
      </c>
      <c r="S8" s="54"/>
      <c r="T8" s="54"/>
      <c r="U8" s="54"/>
      <c r="V8" s="54">
        <v>147</v>
      </c>
      <c r="W8" s="54">
        <v>73.5</v>
      </c>
      <c r="X8" s="54">
        <v>73.5</v>
      </c>
      <c r="Y8" s="39">
        <v>147</v>
      </c>
      <c r="Z8" s="39">
        <v>73.5</v>
      </c>
      <c r="AA8" s="39">
        <v>73.5</v>
      </c>
    </row>
    <row r="9" spans="1:27" ht="18.600000000000001">
      <c r="A9" s="28" t="s">
        <v>22</v>
      </c>
      <c r="B9" s="90" t="s">
        <v>23</v>
      </c>
      <c r="C9" s="8" t="s">
        <v>18</v>
      </c>
      <c r="D9" s="59">
        <v>90</v>
      </c>
      <c r="E9" s="59">
        <v>45</v>
      </c>
      <c r="F9" s="59">
        <v>45</v>
      </c>
      <c r="G9" s="54">
        <v>138.69999999999999</v>
      </c>
      <c r="H9" s="54">
        <v>65.55</v>
      </c>
      <c r="I9" s="54">
        <v>73.12</v>
      </c>
      <c r="J9" s="54"/>
      <c r="K9" s="54"/>
      <c r="L9" s="54"/>
      <c r="M9" s="55">
        <v>121.2</v>
      </c>
      <c r="N9" s="54">
        <v>60.6</v>
      </c>
      <c r="O9" s="54">
        <v>60.6</v>
      </c>
      <c r="P9" s="54">
        <v>121.2</v>
      </c>
      <c r="Q9" s="54">
        <v>60.6</v>
      </c>
      <c r="R9" s="54">
        <v>60.6</v>
      </c>
      <c r="S9" s="54"/>
      <c r="T9" s="54"/>
      <c r="U9" s="54"/>
      <c r="V9" s="54">
        <v>139</v>
      </c>
      <c r="W9" s="54">
        <v>69.5</v>
      </c>
      <c r="X9" s="54">
        <v>69.5</v>
      </c>
      <c r="Y9" s="54">
        <v>133.94999999999999</v>
      </c>
      <c r="Z9" s="86">
        <f>Y9/2</f>
        <v>66.974999999999994</v>
      </c>
      <c r="AA9" s="87">
        <f>Y9/2</f>
        <v>66.974999999999994</v>
      </c>
    </row>
    <row r="10" spans="1:27" ht="31.2">
      <c r="A10" s="30"/>
      <c r="B10" s="90" t="s">
        <v>144</v>
      </c>
      <c r="C10" s="8" t="s">
        <v>21</v>
      </c>
      <c r="D10" s="59">
        <v>90</v>
      </c>
      <c r="E10" s="59">
        <v>45</v>
      </c>
      <c r="F10" s="59">
        <v>45</v>
      </c>
      <c r="G10" s="54">
        <v>138.69999999999999</v>
      </c>
      <c r="H10" s="54">
        <v>65.55</v>
      </c>
      <c r="I10" s="54">
        <v>73.12</v>
      </c>
      <c r="J10" s="54"/>
      <c r="K10" s="54"/>
      <c r="L10" s="54"/>
      <c r="M10" s="55">
        <v>121.2</v>
      </c>
      <c r="N10" s="54">
        <v>60.6</v>
      </c>
      <c r="O10" s="54">
        <v>60.6</v>
      </c>
      <c r="P10" s="54">
        <v>121.2</v>
      </c>
      <c r="Q10" s="54">
        <v>60.6</v>
      </c>
      <c r="R10" s="54">
        <v>60.6</v>
      </c>
      <c r="S10" s="54"/>
      <c r="T10" s="54"/>
      <c r="U10" s="54"/>
      <c r="V10" s="54">
        <v>139</v>
      </c>
      <c r="W10" s="54">
        <v>69.5</v>
      </c>
      <c r="X10" s="54">
        <v>69.5</v>
      </c>
      <c r="Y10" s="39">
        <v>133.94999999999999</v>
      </c>
      <c r="Z10" s="84">
        <f>Y10/2</f>
        <v>66.974999999999994</v>
      </c>
      <c r="AA10" s="85">
        <f>Y10/2</f>
        <v>66.974999999999994</v>
      </c>
    </row>
    <row r="11" spans="1:27" ht="15.6">
      <c r="A11" s="30"/>
      <c r="B11" s="90"/>
      <c r="C11" s="8"/>
      <c r="D11" s="7"/>
      <c r="E11" s="7"/>
      <c r="F11" s="7"/>
      <c r="G11" s="39"/>
      <c r="H11" s="39"/>
      <c r="I11" s="39"/>
      <c r="J11" s="39"/>
      <c r="K11" s="39"/>
      <c r="L11" s="39"/>
      <c r="M11" s="45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66"/>
    </row>
    <row r="12" spans="1:27" ht="18.600000000000001">
      <c r="A12" s="29" t="s">
        <v>26</v>
      </c>
      <c r="B12" s="90" t="s">
        <v>27</v>
      </c>
      <c r="C12" s="8" t="s">
        <v>18</v>
      </c>
      <c r="D12" s="7"/>
      <c r="E12" s="7"/>
      <c r="F12" s="7"/>
      <c r="G12" s="39"/>
      <c r="H12" s="39"/>
      <c r="I12" s="39"/>
      <c r="J12" s="39"/>
      <c r="K12" s="39"/>
      <c r="L12" s="39"/>
      <c r="M12" s="45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66"/>
    </row>
    <row r="13" spans="1:27" ht="46.8">
      <c r="A13" s="29" t="s">
        <v>28</v>
      </c>
      <c r="B13" s="90" t="s">
        <v>29</v>
      </c>
      <c r="C13" s="8" t="s">
        <v>18</v>
      </c>
      <c r="D13" s="7">
        <v>292</v>
      </c>
      <c r="E13" s="7">
        <v>146</v>
      </c>
      <c r="F13" s="7">
        <v>146</v>
      </c>
      <c r="G13" s="39">
        <v>286</v>
      </c>
      <c r="H13" s="39">
        <v>146</v>
      </c>
      <c r="I13" s="39">
        <v>140</v>
      </c>
      <c r="J13" s="39"/>
      <c r="K13" s="39"/>
      <c r="L13" s="39"/>
      <c r="M13" s="45">
        <v>289.2</v>
      </c>
      <c r="N13" s="39">
        <v>144.6</v>
      </c>
      <c r="O13" s="39">
        <v>144.6</v>
      </c>
      <c r="P13" s="39">
        <v>289.2</v>
      </c>
      <c r="Q13" s="39">
        <v>144.6</v>
      </c>
      <c r="R13" s="39">
        <v>144.6</v>
      </c>
      <c r="S13" s="39"/>
      <c r="T13" s="39"/>
      <c r="U13" s="39"/>
      <c r="V13" s="39">
        <v>147</v>
      </c>
      <c r="W13" s="39">
        <v>73.5</v>
      </c>
      <c r="X13" s="39">
        <v>73.5</v>
      </c>
      <c r="Y13" s="39">
        <v>280.95</v>
      </c>
      <c r="Z13" s="84">
        <v>140.47499999999999</v>
      </c>
      <c r="AA13" s="85">
        <v>140.47499999999999</v>
      </c>
    </row>
    <row r="14" spans="1:27" ht="31.2">
      <c r="A14" s="28" t="s">
        <v>30</v>
      </c>
      <c r="B14" s="90" t="s">
        <v>31</v>
      </c>
      <c r="C14" s="8" t="s">
        <v>18</v>
      </c>
      <c r="D14" s="7">
        <v>292</v>
      </c>
      <c r="E14" s="7">
        <v>146</v>
      </c>
      <c r="F14" s="7">
        <v>146</v>
      </c>
      <c r="G14" s="39">
        <v>286</v>
      </c>
      <c r="H14" s="39">
        <v>146</v>
      </c>
      <c r="I14" s="39">
        <v>140</v>
      </c>
      <c r="J14" s="39"/>
      <c r="K14" s="39"/>
      <c r="L14" s="39"/>
      <c r="M14" s="45">
        <v>289.2</v>
      </c>
      <c r="N14" s="39">
        <v>144.6</v>
      </c>
      <c r="O14" s="39">
        <v>144.6</v>
      </c>
      <c r="P14" s="39">
        <v>289.2</v>
      </c>
      <c r="Q14" s="39">
        <v>144.6</v>
      </c>
      <c r="R14" s="39">
        <v>144.6</v>
      </c>
      <c r="S14" s="39"/>
      <c r="T14" s="39"/>
      <c r="U14" s="39"/>
      <c r="V14" s="39">
        <v>147</v>
      </c>
      <c r="W14" s="39">
        <v>73.5</v>
      </c>
      <c r="X14" s="39">
        <v>73.5</v>
      </c>
      <c r="Y14" s="39">
        <v>280.95</v>
      </c>
      <c r="Z14" s="84">
        <v>140.47499999999999</v>
      </c>
      <c r="AA14" s="85">
        <v>140.47499999999999</v>
      </c>
    </row>
    <row r="15" spans="1:27" ht="31.2">
      <c r="A15" s="30" t="s">
        <v>32</v>
      </c>
      <c r="B15" s="90" t="s">
        <v>145</v>
      </c>
      <c r="C15" s="8" t="s">
        <v>18</v>
      </c>
      <c r="D15" s="7"/>
      <c r="E15" s="7"/>
      <c r="F15" s="7"/>
      <c r="G15" s="39"/>
      <c r="H15" s="39"/>
      <c r="I15" s="39"/>
      <c r="J15" s="39"/>
      <c r="K15" s="39"/>
      <c r="L15" s="39"/>
      <c r="M15" s="4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66"/>
    </row>
    <row r="16" spans="1:27" ht="18.600000000000001">
      <c r="A16" s="29" t="s">
        <v>34</v>
      </c>
      <c r="B16" s="90" t="s">
        <v>35</v>
      </c>
      <c r="C16" s="8" t="s">
        <v>18</v>
      </c>
      <c r="D16" s="7"/>
      <c r="E16" s="7"/>
      <c r="F16" s="7"/>
      <c r="G16" s="39"/>
      <c r="H16" s="39"/>
      <c r="I16" s="39"/>
      <c r="J16" s="39"/>
      <c r="K16" s="39"/>
      <c r="L16" s="39"/>
      <c r="M16" s="45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66"/>
    </row>
    <row r="17" spans="1:27" ht="31.2">
      <c r="A17" s="31" t="s">
        <v>36</v>
      </c>
      <c r="B17" s="91" t="s">
        <v>37</v>
      </c>
      <c r="C17" s="8" t="s">
        <v>38</v>
      </c>
      <c r="D17" s="9">
        <v>458.2</v>
      </c>
      <c r="E17" s="10">
        <v>229.1</v>
      </c>
      <c r="F17" s="10">
        <v>229.1</v>
      </c>
      <c r="G17" s="39">
        <v>497.6</v>
      </c>
      <c r="H17" s="39">
        <v>300</v>
      </c>
      <c r="I17" s="39">
        <v>198</v>
      </c>
      <c r="J17" s="39"/>
      <c r="K17" s="39"/>
      <c r="L17" s="39"/>
      <c r="M17" s="45">
        <v>447</v>
      </c>
      <c r="N17" s="39">
        <v>224</v>
      </c>
      <c r="O17" s="39">
        <v>223</v>
      </c>
      <c r="P17" s="39">
        <v>460</v>
      </c>
      <c r="Q17" s="39">
        <v>230</v>
      </c>
      <c r="R17" s="39">
        <v>230</v>
      </c>
      <c r="S17" s="39"/>
      <c r="T17" s="39"/>
      <c r="U17" s="39"/>
      <c r="V17" s="39">
        <v>498</v>
      </c>
      <c r="W17" s="39">
        <v>298</v>
      </c>
      <c r="X17" s="39">
        <v>200</v>
      </c>
      <c r="Y17" s="45">
        <f>Y19+Y21</f>
        <v>424.18699999999995</v>
      </c>
      <c r="Z17" s="45">
        <f>W17/V17*Y17</f>
        <v>253.83077510040158</v>
      </c>
      <c r="AA17" s="77">
        <f>Y17-Z17</f>
        <v>170.35622489959837</v>
      </c>
    </row>
    <row r="18" spans="1:27" ht="15.6">
      <c r="A18" s="31"/>
      <c r="B18" s="91" t="s">
        <v>39</v>
      </c>
      <c r="C18" s="13"/>
      <c r="D18" s="9"/>
      <c r="E18" s="10"/>
      <c r="F18" s="10"/>
      <c r="G18" s="39"/>
      <c r="H18" s="39"/>
      <c r="I18" s="39"/>
      <c r="J18" s="39"/>
      <c r="K18" s="39"/>
      <c r="L18" s="39"/>
      <c r="M18" s="45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5"/>
      <c r="AA18" s="77"/>
    </row>
    <row r="19" spans="1:27" ht="31.2">
      <c r="A19" s="31" t="s">
        <v>40</v>
      </c>
      <c r="B19" s="91" t="s">
        <v>41</v>
      </c>
      <c r="C19" s="13" t="s">
        <v>38</v>
      </c>
      <c r="D19" s="9">
        <v>429.1</v>
      </c>
      <c r="E19" s="10">
        <v>214.6</v>
      </c>
      <c r="F19" s="10">
        <v>214.6</v>
      </c>
      <c r="G19" s="39">
        <v>466</v>
      </c>
      <c r="H19" s="39">
        <v>281</v>
      </c>
      <c r="I19" s="39">
        <v>185</v>
      </c>
      <c r="J19" s="39"/>
      <c r="K19" s="39"/>
      <c r="L19" s="39"/>
      <c r="M19" s="45">
        <v>422</v>
      </c>
      <c r="N19" s="39">
        <v>211</v>
      </c>
      <c r="O19" s="39">
        <v>211</v>
      </c>
      <c r="P19" s="39">
        <v>430</v>
      </c>
      <c r="Q19" s="39">
        <v>215</v>
      </c>
      <c r="R19" s="39">
        <v>215</v>
      </c>
      <c r="S19" s="39"/>
      <c r="T19" s="39"/>
      <c r="U19" s="39"/>
      <c r="V19" s="39">
        <v>484</v>
      </c>
      <c r="W19" s="39">
        <v>290</v>
      </c>
      <c r="X19" s="39">
        <v>194</v>
      </c>
      <c r="Y19" s="45">
        <f>Y20*Y7</f>
        <v>410.18699999999995</v>
      </c>
      <c r="Z19" s="45">
        <f t="shared" ref="Z19" si="0">W19/V19*Y19</f>
        <v>245.77320247933881</v>
      </c>
      <c r="AA19" s="77">
        <f t="shared" ref="AA19" si="1">Y19-Z19</f>
        <v>164.41379752066115</v>
      </c>
    </row>
    <row r="20" spans="1:27" ht="46.8">
      <c r="A20" s="31"/>
      <c r="B20" s="91" t="s">
        <v>42</v>
      </c>
      <c r="C20" s="13" t="s">
        <v>43</v>
      </c>
      <c r="D20" s="9">
        <f>D19/D7</f>
        <v>1.4695205479452056</v>
      </c>
      <c r="E20" s="9">
        <f t="shared" ref="E20:I20" si="2">E19/E7</f>
        <v>1.4698630136986301</v>
      </c>
      <c r="F20" s="9">
        <f t="shared" si="2"/>
        <v>1.4698630136986301</v>
      </c>
      <c r="G20" s="9">
        <f t="shared" si="2"/>
        <v>1.6293706293706294</v>
      </c>
      <c r="H20" s="9">
        <f t="shared" si="2"/>
        <v>1.9246575342465753</v>
      </c>
      <c r="I20" s="9">
        <f t="shared" si="2"/>
        <v>1.3214285714285714</v>
      </c>
      <c r="J20" s="39"/>
      <c r="K20" s="39"/>
      <c r="L20" s="39"/>
      <c r="M20" s="9">
        <f t="shared" ref="M20:R20" si="3">M19/M7</f>
        <v>1.459197786998617</v>
      </c>
      <c r="N20" s="9">
        <f t="shared" si="3"/>
        <v>1.459197786998617</v>
      </c>
      <c r="O20" s="9">
        <f t="shared" si="3"/>
        <v>1.459197786998617</v>
      </c>
      <c r="P20" s="9">
        <f t="shared" si="3"/>
        <v>1.4868603042876902</v>
      </c>
      <c r="Q20" s="9">
        <f t="shared" si="3"/>
        <v>1.4868603042876902</v>
      </c>
      <c r="R20" s="9">
        <f t="shared" si="3"/>
        <v>1.4868603042876902</v>
      </c>
      <c r="S20" s="39"/>
      <c r="T20" s="39"/>
      <c r="U20" s="39"/>
      <c r="V20" s="9">
        <f>M19/M7</f>
        <v>1.459197786998617</v>
      </c>
      <c r="W20" s="9">
        <f t="shared" ref="W20:X20" si="4">N19/N7</f>
        <v>1.459197786998617</v>
      </c>
      <c r="X20" s="9">
        <f t="shared" si="4"/>
        <v>1.459197786998617</v>
      </c>
      <c r="Y20" s="39">
        <v>1.46</v>
      </c>
      <c r="Z20" s="39">
        <v>1.46</v>
      </c>
      <c r="AA20" s="39">
        <v>1.46</v>
      </c>
    </row>
    <row r="21" spans="1:27" ht="31.2">
      <c r="A21" s="31" t="s">
        <v>44</v>
      </c>
      <c r="B21" s="91" t="s">
        <v>45</v>
      </c>
      <c r="C21" s="13" t="str">
        <f>C19</f>
        <v>тыс.кВт.ч</v>
      </c>
      <c r="D21" s="9">
        <v>22.3</v>
      </c>
      <c r="E21" s="10">
        <v>11.2</v>
      </c>
      <c r="F21" s="10">
        <v>11.2</v>
      </c>
      <c r="G21" s="39">
        <v>32</v>
      </c>
      <c r="H21" s="39">
        <v>19</v>
      </c>
      <c r="I21" s="39">
        <v>13</v>
      </c>
      <c r="J21" s="39"/>
      <c r="K21" s="39"/>
      <c r="L21" s="39"/>
      <c r="M21" s="45">
        <v>25</v>
      </c>
      <c r="N21" s="39">
        <v>13</v>
      </c>
      <c r="O21" s="39">
        <v>12</v>
      </c>
      <c r="P21" s="39">
        <v>30</v>
      </c>
      <c r="Q21" s="39">
        <v>15</v>
      </c>
      <c r="R21" s="39">
        <v>15</v>
      </c>
      <c r="S21" s="39"/>
      <c r="T21" s="39"/>
      <c r="U21" s="39"/>
      <c r="V21" s="39">
        <v>14</v>
      </c>
      <c r="W21" s="39">
        <v>8</v>
      </c>
      <c r="X21" s="39">
        <v>6</v>
      </c>
      <c r="Y21" s="39">
        <v>14</v>
      </c>
      <c r="Z21" s="39">
        <v>8</v>
      </c>
      <c r="AA21" s="66">
        <v>6</v>
      </c>
    </row>
    <row r="22" spans="1:27" ht="15.6">
      <c r="A22" s="31"/>
      <c r="B22" s="91"/>
      <c r="C22" s="13"/>
      <c r="D22" s="9"/>
      <c r="E22" s="10"/>
      <c r="F22" s="10"/>
      <c r="G22" s="39"/>
      <c r="H22" s="39"/>
      <c r="I22" s="39"/>
      <c r="J22" s="39"/>
      <c r="K22" s="39"/>
      <c r="L22" s="39"/>
      <c r="M22" s="45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66"/>
    </row>
    <row r="23" spans="1:27" ht="31.2">
      <c r="A23" s="31" t="s">
        <v>46</v>
      </c>
      <c r="B23" s="92" t="s">
        <v>47</v>
      </c>
      <c r="C23" s="6"/>
      <c r="D23" s="11"/>
      <c r="E23" s="12"/>
      <c r="F23" s="12"/>
      <c r="G23" s="39"/>
      <c r="H23" s="39"/>
      <c r="I23" s="39"/>
      <c r="J23" s="39"/>
      <c r="K23" s="12"/>
      <c r="L23" s="12"/>
      <c r="M23" s="45"/>
      <c r="N23" s="12"/>
      <c r="O23" s="12"/>
      <c r="P23" s="39"/>
      <c r="Q23" s="12"/>
      <c r="R23" s="12"/>
      <c r="S23" s="39"/>
      <c r="T23" s="12"/>
      <c r="U23" s="12"/>
      <c r="V23" s="39"/>
      <c r="W23" s="12"/>
      <c r="X23" s="12"/>
      <c r="Y23" s="39"/>
      <c r="Z23" s="12"/>
      <c r="AA23" s="67"/>
    </row>
    <row r="24" spans="1:27" ht="15.6">
      <c r="A24" s="31" t="s">
        <v>48</v>
      </c>
      <c r="B24" s="93" t="s">
        <v>49</v>
      </c>
      <c r="C24" s="13" t="s">
        <v>50</v>
      </c>
      <c r="D24" s="9"/>
      <c r="E24" s="14"/>
      <c r="F24" s="14"/>
      <c r="G24" s="39"/>
      <c r="H24" s="39"/>
      <c r="I24" s="39"/>
      <c r="J24" s="39"/>
      <c r="K24" s="14"/>
      <c r="L24" s="14"/>
      <c r="M24" s="45"/>
      <c r="N24" s="14"/>
      <c r="O24" s="14"/>
      <c r="P24" s="39"/>
      <c r="Q24" s="14"/>
      <c r="R24" s="14"/>
      <c r="S24" s="39"/>
      <c r="T24" s="14"/>
      <c r="U24" s="14"/>
      <c r="V24" s="39"/>
      <c r="W24" s="14"/>
      <c r="X24" s="14"/>
      <c r="Y24" s="39"/>
      <c r="Z24" s="14"/>
      <c r="AA24" s="68"/>
    </row>
    <row r="25" spans="1:27" ht="15.6">
      <c r="A25" s="31" t="s">
        <v>51</v>
      </c>
      <c r="B25" s="93" t="s">
        <v>52</v>
      </c>
      <c r="C25" s="13" t="s">
        <v>50</v>
      </c>
      <c r="D25" s="9"/>
      <c r="E25" s="14"/>
      <c r="F25" s="14"/>
      <c r="G25" s="39"/>
      <c r="H25" s="39"/>
      <c r="I25" s="39"/>
      <c r="J25" s="39"/>
      <c r="K25" s="14"/>
      <c r="L25" s="14"/>
      <c r="M25" s="45"/>
      <c r="N25" s="14"/>
      <c r="O25" s="14"/>
      <c r="P25" s="39"/>
      <c r="Q25" s="14"/>
      <c r="R25" s="14"/>
      <c r="S25" s="39"/>
      <c r="T25" s="14"/>
      <c r="U25" s="14"/>
      <c r="V25" s="39"/>
      <c r="W25" s="14"/>
      <c r="X25" s="14"/>
      <c r="Y25" s="39"/>
      <c r="Z25" s="14"/>
      <c r="AA25" s="68"/>
    </row>
    <row r="26" spans="1:27" ht="15.6">
      <c r="A26" s="31" t="s">
        <v>53</v>
      </c>
      <c r="B26" s="93" t="s">
        <v>54</v>
      </c>
      <c r="C26" s="13" t="s">
        <v>50</v>
      </c>
      <c r="D26" s="9"/>
      <c r="E26" s="14"/>
      <c r="F26" s="14"/>
      <c r="G26" s="39"/>
      <c r="H26" s="39"/>
      <c r="I26" s="39"/>
      <c r="J26" s="39"/>
      <c r="K26" s="14"/>
      <c r="L26" s="14"/>
      <c r="M26" s="45"/>
      <c r="N26" s="14"/>
      <c r="O26" s="14"/>
      <c r="P26" s="39"/>
      <c r="Q26" s="14"/>
      <c r="R26" s="14"/>
      <c r="S26" s="39"/>
      <c r="T26" s="14"/>
      <c r="U26" s="14"/>
      <c r="V26" s="39"/>
      <c r="W26" s="14"/>
      <c r="X26" s="14"/>
      <c r="Y26" s="39"/>
      <c r="Z26" s="14"/>
      <c r="AA26" s="68"/>
    </row>
    <row r="27" spans="1:27" ht="31.2">
      <c r="A27" s="31" t="s">
        <v>55</v>
      </c>
      <c r="B27" s="93" t="s">
        <v>56</v>
      </c>
      <c r="C27" s="13" t="s">
        <v>50</v>
      </c>
      <c r="D27" s="9">
        <v>80</v>
      </c>
      <c r="E27" s="14">
        <v>40</v>
      </c>
      <c r="F27" s="14">
        <v>40</v>
      </c>
      <c r="G27" s="39">
        <v>0</v>
      </c>
      <c r="H27" s="39">
        <v>0</v>
      </c>
      <c r="I27" s="39">
        <v>0</v>
      </c>
      <c r="J27" s="39"/>
      <c r="K27" s="14"/>
      <c r="L27" s="14"/>
      <c r="M27" s="45">
        <v>0</v>
      </c>
      <c r="N27" s="14"/>
      <c r="O27" s="14"/>
      <c r="P27" s="39">
        <v>0</v>
      </c>
      <c r="Q27" s="14"/>
      <c r="R27" s="14"/>
      <c r="S27" s="39"/>
      <c r="T27" s="14"/>
      <c r="U27" s="14"/>
      <c r="V27" s="39"/>
      <c r="W27" s="14"/>
      <c r="X27" s="14"/>
      <c r="Y27" s="39"/>
      <c r="Z27" s="14"/>
      <c r="AA27" s="68"/>
    </row>
    <row r="28" spans="1:27" ht="31.2">
      <c r="A28" s="31" t="s">
        <v>57</v>
      </c>
      <c r="B28" s="93" t="s">
        <v>58</v>
      </c>
      <c r="C28" s="13" t="s">
        <v>50</v>
      </c>
      <c r="D28" s="9">
        <v>1993.17</v>
      </c>
      <c r="E28" s="15">
        <v>996.58</v>
      </c>
      <c r="F28" s="15">
        <v>996.58</v>
      </c>
      <c r="G28" s="39">
        <v>2052</v>
      </c>
      <c r="H28" s="39">
        <v>1170</v>
      </c>
      <c r="I28" s="39">
        <v>882</v>
      </c>
      <c r="J28" s="39"/>
      <c r="K28" s="15"/>
      <c r="L28" s="15"/>
      <c r="M28" s="45">
        <v>1881.6</v>
      </c>
      <c r="N28" s="15"/>
      <c r="O28" s="15"/>
      <c r="P28" s="39">
        <v>2132</v>
      </c>
      <c r="Q28" s="15">
        <v>1028</v>
      </c>
      <c r="R28" s="15">
        <v>1104</v>
      </c>
      <c r="S28" s="39"/>
      <c r="T28" s="15"/>
      <c r="U28" s="15"/>
      <c r="V28" s="39">
        <v>2440</v>
      </c>
      <c r="W28" s="52">
        <v>980</v>
      </c>
      <c r="X28" s="15">
        <v>1460</v>
      </c>
      <c r="Y28" s="55">
        <v>2078.5300000000002</v>
      </c>
      <c r="Z28" s="15"/>
      <c r="AA28" s="69"/>
    </row>
    <row r="29" spans="1:27" ht="31.2">
      <c r="A29" s="31" t="s">
        <v>59</v>
      </c>
      <c r="B29" s="93" t="s">
        <v>60</v>
      </c>
      <c r="C29" s="13" t="s">
        <v>50</v>
      </c>
      <c r="D29" s="9">
        <v>824.5</v>
      </c>
      <c r="E29" s="14">
        <v>412.25</v>
      </c>
      <c r="F29" s="14">
        <v>412.25</v>
      </c>
      <c r="G29" s="39">
        <v>1929</v>
      </c>
      <c r="H29" s="39">
        <v>1100</v>
      </c>
      <c r="I29" s="39">
        <v>829</v>
      </c>
      <c r="J29" s="39"/>
      <c r="K29" s="14"/>
      <c r="L29" s="14"/>
      <c r="M29" s="45">
        <v>1772</v>
      </c>
      <c r="N29" s="14"/>
      <c r="O29" s="14"/>
      <c r="P29" s="39">
        <v>1993</v>
      </c>
      <c r="Q29" s="14">
        <v>961</v>
      </c>
      <c r="R29" s="14">
        <v>1032</v>
      </c>
      <c r="S29" s="39"/>
      <c r="T29" s="14"/>
      <c r="U29" s="14"/>
      <c r="V29" s="39">
        <v>2371</v>
      </c>
      <c r="W29" s="14">
        <v>1400</v>
      </c>
      <c r="X29" s="14">
        <v>971</v>
      </c>
      <c r="Y29" s="39"/>
      <c r="Z29" s="14"/>
      <c r="AA29" s="68"/>
    </row>
    <row r="30" spans="1:27" ht="31.2">
      <c r="A30" s="31" t="s">
        <v>61</v>
      </c>
      <c r="B30" s="93" t="s">
        <v>62</v>
      </c>
      <c r="C30" s="13" t="s">
        <v>50</v>
      </c>
      <c r="D30" s="9">
        <v>118</v>
      </c>
      <c r="E30" s="14">
        <v>58.9</v>
      </c>
      <c r="F30" s="14">
        <v>58.9</v>
      </c>
      <c r="G30" s="39">
        <v>123</v>
      </c>
      <c r="H30" s="39">
        <v>70</v>
      </c>
      <c r="I30" s="39">
        <v>53</v>
      </c>
      <c r="J30" s="39"/>
      <c r="K30" s="14"/>
      <c r="L30" s="14"/>
      <c r="M30" s="45">
        <v>109.5</v>
      </c>
      <c r="N30" s="14"/>
      <c r="O30" s="14"/>
      <c r="P30" s="39">
        <v>139</v>
      </c>
      <c r="Q30" s="14">
        <v>67</v>
      </c>
      <c r="R30" s="14">
        <v>72</v>
      </c>
      <c r="S30" s="39"/>
      <c r="T30" s="14"/>
      <c r="U30" s="14"/>
      <c r="V30" s="39">
        <v>69</v>
      </c>
      <c r="W30" s="14">
        <v>30</v>
      </c>
      <c r="X30" s="14">
        <v>39</v>
      </c>
      <c r="Y30" s="39"/>
      <c r="Z30" s="14"/>
      <c r="AA30" s="68"/>
    </row>
    <row r="31" spans="1:27" ht="15.6">
      <c r="A31" s="32" t="s">
        <v>63</v>
      </c>
      <c r="B31" s="93" t="s">
        <v>64</v>
      </c>
      <c r="C31" s="13" t="s">
        <v>50</v>
      </c>
      <c r="D31" s="9"/>
      <c r="E31" s="14"/>
      <c r="F31" s="14"/>
      <c r="G31" s="39"/>
      <c r="H31" s="39"/>
      <c r="I31" s="39"/>
      <c r="J31" s="39"/>
      <c r="K31" s="14"/>
      <c r="L31" s="14"/>
      <c r="M31" s="45"/>
      <c r="N31" s="14"/>
      <c r="O31" s="14"/>
      <c r="P31" s="39"/>
      <c r="Q31" s="14"/>
      <c r="R31" s="14"/>
      <c r="S31" s="39"/>
      <c r="T31" s="14"/>
      <c r="U31" s="14"/>
      <c r="V31" s="39"/>
      <c r="W31" s="14"/>
      <c r="X31" s="14"/>
      <c r="Y31" s="39"/>
      <c r="Z31" s="14"/>
      <c r="AA31" s="68"/>
    </row>
    <row r="32" spans="1:27" ht="140.4">
      <c r="A32" s="32" t="s">
        <v>65</v>
      </c>
      <c r="B32" s="93" t="s">
        <v>66</v>
      </c>
      <c r="C32" s="16" t="s">
        <v>50</v>
      </c>
      <c r="D32" s="9"/>
      <c r="E32" s="14"/>
      <c r="F32" s="14"/>
      <c r="G32" s="39"/>
      <c r="H32" s="39"/>
      <c r="I32" s="39"/>
      <c r="J32" s="39"/>
      <c r="K32" s="14"/>
      <c r="L32" s="14"/>
      <c r="M32" s="45"/>
      <c r="N32" s="14"/>
      <c r="O32" s="14"/>
      <c r="P32" s="39"/>
      <c r="Q32" s="14"/>
      <c r="R32" s="14"/>
      <c r="S32" s="39"/>
      <c r="T32" s="14"/>
      <c r="U32" s="14"/>
      <c r="V32" s="39"/>
      <c r="W32" s="14"/>
      <c r="X32" s="14"/>
      <c r="Y32" s="39"/>
      <c r="Z32" s="14"/>
      <c r="AA32" s="68"/>
    </row>
    <row r="33" spans="1:27" ht="46.8">
      <c r="A33" s="32" t="s">
        <v>67</v>
      </c>
      <c r="B33" s="94" t="s">
        <v>68</v>
      </c>
      <c r="C33" s="16" t="s">
        <v>50</v>
      </c>
      <c r="D33" s="9">
        <v>2800</v>
      </c>
      <c r="E33" s="14">
        <v>1400</v>
      </c>
      <c r="F33" s="14">
        <v>1400</v>
      </c>
      <c r="G33" s="39">
        <v>3326</v>
      </c>
      <c r="H33" s="14">
        <v>1700.8</v>
      </c>
      <c r="I33" s="14">
        <v>1625</v>
      </c>
      <c r="J33" s="39"/>
      <c r="K33" s="14"/>
      <c r="L33" s="14"/>
      <c r="M33" s="45">
        <v>2871.4</v>
      </c>
      <c r="N33" s="14"/>
      <c r="O33" s="14"/>
      <c r="P33" s="39">
        <v>3133</v>
      </c>
      <c r="Q33" s="14">
        <v>1567</v>
      </c>
      <c r="R33" s="14">
        <v>1567</v>
      </c>
      <c r="S33" s="39"/>
      <c r="T33" s="14"/>
      <c r="U33" s="14"/>
      <c r="V33" s="39">
        <v>3326</v>
      </c>
      <c r="W33" s="14">
        <v>1663</v>
      </c>
      <c r="X33" s="14">
        <v>1663</v>
      </c>
      <c r="Y33" s="55">
        <f>V33</f>
        <v>3326</v>
      </c>
      <c r="Z33" s="14"/>
      <c r="AA33" s="68"/>
    </row>
    <row r="34" spans="1:27" ht="46.8">
      <c r="A34" s="32" t="s">
        <v>69</v>
      </c>
      <c r="B34" s="93" t="s">
        <v>70</v>
      </c>
      <c r="C34" s="13" t="s">
        <v>50</v>
      </c>
      <c r="D34" s="9">
        <v>845.6</v>
      </c>
      <c r="E34" s="14">
        <v>422.8</v>
      </c>
      <c r="F34" s="14">
        <v>422.8</v>
      </c>
      <c r="G34" s="39">
        <v>968.3</v>
      </c>
      <c r="H34" s="14">
        <v>492.3</v>
      </c>
      <c r="I34" s="14">
        <v>476</v>
      </c>
      <c r="J34" s="39"/>
      <c r="K34" s="14"/>
      <c r="L34" s="14"/>
      <c r="M34" s="45">
        <v>867.2</v>
      </c>
      <c r="N34" s="14"/>
      <c r="O34" s="14"/>
      <c r="P34" s="39">
        <v>940</v>
      </c>
      <c r="Q34" s="14">
        <v>470</v>
      </c>
      <c r="R34" s="14">
        <v>470</v>
      </c>
      <c r="S34" s="39"/>
      <c r="T34" s="14"/>
      <c r="U34" s="14"/>
      <c r="V34" s="39">
        <v>965</v>
      </c>
      <c r="W34" s="14">
        <v>482</v>
      </c>
      <c r="X34" s="14">
        <v>482</v>
      </c>
      <c r="Y34" s="55">
        <f>V34/V33*Y33</f>
        <v>965.00000000000011</v>
      </c>
      <c r="Z34" s="14"/>
      <c r="AA34" s="68"/>
    </row>
    <row r="35" spans="1:27" ht="31.2">
      <c r="A35" s="32" t="s">
        <v>71</v>
      </c>
      <c r="B35" s="95" t="s">
        <v>72</v>
      </c>
      <c r="C35" s="16" t="s">
        <v>50</v>
      </c>
      <c r="D35" s="9"/>
      <c r="E35" s="14"/>
      <c r="F35" s="14"/>
      <c r="G35" s="39"/>
      <c r="H35" s="14"/>
      <c r="I35" s="14"/>
      <c r="J35" s="39"/>
      <c r="K35" s="14"/>
      <c r="L35" s="14"/>
      <c r="M35" s="45"/>
      <c r="N35" s="14"/>
      <c r="O35" s="14"/>
      <c r="P35" s="39"/>
      <c r="Q35" s="14"/>
      <c r="R35" s="14"/>
      <c r="S35" s="39"/>
      <c r="T35" s="14"/>
      <c r="U35" s="14"/>
      <c r="V35" s="39"/>
      <c r="W35" s="14"/>
      <c r="X35" s="14"/>
      <c r="Y35" s="54"/>
      <c r="Z35" s="14"/>
      <c r="AA35" s="68"/>
    </row>
    <row r="36" spans="1:27" ht="46.8">
      <c r="A36" s="32" t="s">
        <v>73</v>
      </c>
      <c r="B36" s="93" t="s">
        <v>74</v>
      </c>
      <c r="C36" s="16" t="s">
        <v>50</v>
      </c>
      <c r="D36" s="9">
        <v>443</v>
      </c>
      <c r="E36" s="14">
        <v>179.5</v>
      </c>
      <c r="F36" s="14">
        <v>179.5</v>
      </c>
      <c r="G36" s="39">
        <v>359</v>
      </c>
      <c r="H36" s="14">
        <v>179.5</v>
      </c>
      <c r="I36" s="14">
        <v>179.5</v>
      </c>
      <c r="J36" s="39"/>
      <c r="K36" s="14"/>
      <c r="L36" s="14"/>
      <c r="M36" s="45">
        <v>359</v>
      </c>
      <c r="N36" s="14"/>
      <c r="O36" s="14"/>
      <c r="P36" s="39">
        <v>359</v>
      </c>
      <c r="Q36" s="14">
        <v>179.5</v>
      </c>
      <c r="R36" s="14">
        <v>179.5</v>
      </c>
      <c r="S36" s="39"/>
      <c r="T36" s="14"/>
      <c r="U36" s="14"/>
      <c r="V36" s="39">
        <v>359</v>
      </c>
      <c r="W36" s="14">
        <v>179.5</v>
      </c>
      <c r="X36" s="14">
        <v>179.5</v>
      </c>
      <c r="Y36" s="54">
        <f>V36</f>
        <v>359</v>
      </c>
      <c r="Z36" s="14"/>
      <c r="AA36" s="68"/>
    </row>
    <row r="37" spans="1:27" ht="15.6">
      <c r="A37" s="33" t="s">
        <v>75</v>
      </c>
      <c r="B37" s="96" t="s">
        <v>76</v>
      </c>
      <c r="C37" s="17" t="s">
        <v>50</v>
      </c>
      <c r="D37" s="10"/>
      <c r="E37" s="15"/>
      <c r="F37" s="15"/>
      <c r="G37" s="39"/>
      <c r="H37" s="39"/>
      <c r="I37" s="39"/>
      <c r="J37" s="39"/>
      <c r="K37" s="15"/>
      <c r="L37" s="15"/>
      <c r="M37" s="45"/>
      <c r="N37" s="15"/>
      <c r="O37" s="15"/>
      <c r="P37" s="39"/>
      <c r="Q37" s="15"/>
      <c r="R37" s="15"/>
      <c r="S37" s="39"/>
      <c r="T37" s="15"/>
      <c r="U37" s="15"/>
      <c r="V37" s="39"/>
      <c r="W37" s="52"/>
      <c r="X37" s="15"/>
      <c r="Y37" s="54"/>
      <c r="Z37" s="15"/>
      <c r="AA37" s="69"/>
    </row>
    <row r="38" spans="1:27" ht="15.6">
      <c r="A38" s="33" t="s">
        <v>77</v>
      </c>
      <c r="B38" s="96" t="s">
        <v>78</v>
      </c>
      <c r="C38" s="17" t="s">
        <v>50</v>
      </c>
      <c r="D38" s="9"/>
      <c r="E38" s="14"/>
      <c r="F38" s="14"/>
      <c r="G38" s="39"/>
      <c r="H38" s="39"/>
      <c r="I38" s="39"/>
      <c r="J38" s="39"/>
      <c r="K38" s="14"/>
      <c r="L38" s="14"/>
      <c r="M38" s="45">
        <v>16</v>
      </c>
      <c r="N38" s="14"/>
      <c r="O38" s="14"/>
      <c r="P38" s="39">
        <v>16</v>
      </c>
      <c r="Q38" s="14">
        <v>8</v>
      </c>
      <c r="R38" s="14">
        <v>8</v>
      </c>
      <c r="S38" s="39"/>
      <c r="T38" s="14"/>
      <c r="U38" s="14"/>
      <c r="V38" s="39">
        <v>20</v>
      </c>
      <c r="W38" s="14">
        <v>10</v>
      </c>
      <c r="X38" s="14">
        <v>10</v>
      </c>
      <c r="Y38" s="54"/>
      <c r="Z38" s="14"/>
      <c r="AA38" s="68"/>
    </row>
    <row r="39" spans="1:27" ht="31.2">
      <c r="A39" s="33" t="s">
        <v>79</v>
      </c>
      <c r="B39" s="96" t="s">
        <v>80</v>
      </c>
      <c r="C39" s="17" t="s">
        <v>50</v>
      </c>
      <c r="D39" s="9"/>
      <c r="E39" s="14"/>
      <c r="F39" s="14"/>
      <c r="G39" s="39"/>
      <c r="H39" s="39"/>
      <c r="I39" s="39"/>
      <c r="J39" s="39"/>
      <c r="K39" s="14"/>
      <c r="L39" s="14"/>
      <c r="M39" s="45"/>
      <c r="N39" s="14"/>
      <c r="O39" s="14"/>
      <c r="P39" s="39"/>
      <c r="Q39" s="14"/>
      <c r="R39" s="14"/>
      <c r="S39" s="39"/>
      <c r="T39" s="14"/>
      <c r="U39" s="14"/>
      <c r="V39" s="39"/>
      <c r="W39" s="14"/>
      <c r="X39" s="14"/>
      <c r="Y39" s="54"/>
      <c r="Z39" s="14"/>
      <c r="AA39" s="68"/>
    </row>
    <row r="40" spans="1:27" ht="62.4">
      <c r="A40" s="33" t="s">
        <v>81</v>
      </c>
      <c r="B40" s="96" t="s">
        <v>82</v>
      </c>
      <c r="C40" s="17" t="s">
        <v>50</v>
      </c>
      <c r="D40" s="9"/>
      <c r="E40" s="14"/>
      <c r="F40" s="14"/>
      <c r="G40" s="39"/>
      <c r="H40" s="39"/>
      <c r="I40" s="39"/>
      <c r="J40" s="39"/>
      <c r="K40" s="14"/>
      <c r="L40" s="14"/>
      <c r="M40" s="45"/>
      <c r="N40" s="14"/>
      <c r="O40" s="14"/>
      <c r="P40" s="39"/>
      <c r="Q40" s="14"/>
      <c r="R40" s="14"/>
      <c r="S40" s="39"/>
      <c r="T40" s="14"/>
      <c r="U40" s="14"/>
      <c r="V40" s="39"/>
      <c r="W40" s="14"/>
      <c r="X40" s="14"/>
      <c r="Y40" s="54"/>
      <c r="Z40" s="14"/>
      <c r="AA40" s="68"/>
    </row>
    <row r="41" spans="1:27" ht="46.8">
      <c r="A41" s="33" t="s">
        <v>83</v>
      </c>
      <c r="B41" s="96" t="s">
        <v>84</v>
      </c>
      <c r="C41" s="17" t="s">
        <v>50</v>
      </c>
      <c r="D41" s="9"/>
      <c r="E41" s="14"/>
      <c r="F41" s="14"/>
      <c r="G41" s="39"/>
      <c r="H41" s="39"/>
      <c r="I41" s="39"/>
      <c r="J41" s="39"/>
      <c r="K41" s="14"/>
      <c r="L41" s="14"/>
      <c r="M41" s="45"/>
      <c r="N41" s="14"/>
      <c r="O41" s="14"/>
      <c r="P41" s="39"/>
      <c r="Q41" s="14"/>
      <c r="R41" s="14"/>
      <c r="S41" s="39"/>
      <c r="T41" s="14"/>
      <c r="U41" s="14"/>
      <c r="V41" s="39"/>
      <c r="W41" s="14"/>
      <c r="X41" s="14"/>
      <c r="Y41" s="54"/>
      <c r="Z41" s="14"/>
      <c r="AA41" s="68"/>
    </row>
    <row r="42" spans="1:27" ht="15.6">
      <c r="A42" s="31" t="s">
        <v>85</v>
      </c>
      <c r="B42" s="96" t="s">
        <v>86</v>
      </c>
      <c r="C42" s="17" t="s">
        <v>50</v>
      </c>
      <c r="D42" s="18">
        <v>120</v>
      </c>
      <c r="E42" s="19">
        <v>60</v>
      </c>
      <c r="F42" s="19">
        <v>60</v>
      </c>
      <c r="G42" s="39">
        <v>78.8</v>
      </c>
      <c r="H42" s="39">
        <v>39.4</v>
      </c>
      <c r="I42" s="39">
        <v>39.4</v>
      </c>
      <c r="J42" s="39"/>
      <c r="K42" s="19"/>
      <c r="L42" s="19"/>
      <c r="M42" s="45">
        <v>120</v>
      </c>
      <c r="N42" s="19"/>
      <c r="O42" s="19"/>
      <c r="P42" s="39">
        <v>260</v>
      </c>
      <c r="Q42" s="19">
        <v>120</v>
      </c>
      <c r="R42" s="19">
        <v>120</v>
      </c>
      <c r="S42" s="39"/>
      <c r="T42" s="19"/>
      <c r="U42" s="19"/>
      <c r="V42" s="39">
        <v>250</v>
      </c>
      <c r="W42" s="53">
        <v>125</v>
      </c>
      <c r="X42" s="19">
        <v>125</v>
      </c>
      <c r="Y42" s="54">
        <v>150</v>
      </c>
      <c r="Z42" s="19"/>
      <c r="AA42" s="70"/>
    </row>
    <row r="43" spans="1:27" ht="15.6">
      <c r="A43" s="31" t="s">
        <v>87</v>
      </c>
      <c r="B43" s="97" t="s">
        <v>88</v>
      </c>
      <c r="C43" s="13" t="s">
        <v>50</v>
      </c>
      <c r="D43" s="20">
        <v>100</v>
      </c>
      <c r="E43" s="12">
        <v>50</v>
      </c>
      <c r="F43" s="12">
        <v>50</v>
      </c>
      <c r="G43" s="39">
        <v>415</v>
      </c>
      <c r="H43" s="39">
        <v>150</v>
      </c>
      <c r="I43" s="39">
        <v>265</v>
      </c>
      <c r="J43" s="39"/>
      <c r="K43" s="12"/>
      <c r="L43" s="12"/>
      <c r="M43" s="45">
        <v>100</v>
      </c>
      <c r="N43" s="12"/>
      <c r="O43" s="12"/>
      <c r="P43" s="39">
        <v>125</v>
      </c>
      <c r="Q43" s="12">
        <v>62.5</v>
      </c>
      <c r="R43" s="12">
        <v>62.5</v>
      </c>
      <c r="S43" s="39"/>
      <c r="T43" s="12"/>
      <c r="U43" s="12"/>
      <c r="V43" s="39">
        <v>100</v>
      </c>
      <c r="W43" s="53">
        <v>0</v>
      </c>
      <c r="X43" s="12">
        <v>100</v>
      </c>
      <c r="Y43" s="54">
        <v>50</v>
      </c>
      <c r="Z43" s="12"/>
      <c r="AA43" s="67"/>
    </row>
    <row r="44" spans="1:27" ht="31.2">
      <c r="A44" s="31" t="s">
        <v>90</v>
      </c>
      <c r="B44" s="96" t="s">
        <v>91</v>
      </c>
      <c r="C44" s="13" t="s">
        <v>50</v>
      </c>
      <c r="D44" s="20"/>
      <c r="E44" s="22"/>
      <c r="F44" s="22"/>
      <c r="G44" s="54"/>
      <c r="H44" s="54"/>
      <c r="I44" s="54"/>
      <c r="J44" s="39"/>
      <c r="K44" s="22"/>
      <c r="L44" s="22"/>
      <c r="M44" s="46"/>
      <c r="N44" s="22"/>
      <c r="O44" s="22"/>
      <c r="P44" s="54"/>
      <c r="Q44" s="22"/>
      <c r="R44" s="22"/>
      <c r="S44" s="39"/>
      <c r="T44" s="22"/>
      <c r="U44" s="22"/>
      <c r="V44" s="39"/>
      <c r="W44" s="22"/>
      <c r="X44" s="22"/>
      <c r="Y44" s="39"/>
      <c r="Z44" s="22"/>
      <c r="AA44" s="72"/>
    </row>
    <row r="45" spans="1:27" ht="31.2">
      <c r="A45" s="31"/>
      <c r="B45" s="97" t="s">
        <v>89</v>
      </c>
      <c r="C45" s="13" t="s">
        <v>50</v>
      </c>
      <c r="D45" s="45">
        <f>D33+D34+D42+D43</f>
        <v>3865.6</v>
      </c>
      <c r="E45" s="45">
        <f t="shared" ref="E45:O45" si="5">E33+E34+E42+E43</f>
        <v>1932.8</v>
      </c>
      <c r="F45" s="45">
        <f t="shared" si="5"/>
        <v>1932.8</v>
      </c>
      <c r="G45" s="45">
        <f t="shared" si="5"/>
        <v>4788.1000000000004</v>
      </c>
      <c r="H45" s="45">
        <f t="shared" si="5"/>
        <v>2382.5</v>
      </c>
      <c r="I45" s="45">
        <f t="shared" si="5"/>
        <v>2405.4</v>
      </c>
      <c r="J45" s="45">
        <f t="shared" si="5"/>
        <v>0</v>
      </c>
      <c r="K45" s="45">
        <f t="shared" si="5"/>
        <v>0</v>
      </c>
      <c r="L45" s="45">
        <f t="shared" si="5"/>
        <v>0</v>
      </c>
      <c r="M45" s="45">
        <f>M43+M42+M38+M36+M34+M33+M28</f>
        <v>6215.2000000000007</v>
      </c>
      <c r="N45" s="45">
        <f t="shared" si="5"/>
        <v>0</v>
      </c>
      <c r="O45" s="45">
        <f t="shared" si="5"/>
        <v>0</v>
      </c>
      <c r="P45" s="45">
        <f t="shared" ref="P45:X45" si="6">P43+P42+P38+P36+P34+P33+P28</f>
        <v>6965</v>
      </c>
      <c r="Q45" s="45">
        <f t="shared" si="6"/>
        <v>3435</v>
      </c>
      <c r="R45" s="45">
        <f t="shared" si="6"/>
        <v>3511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7460</v>
      </c>
      <c r="W45" s="45">
        <f t="shared" si="6"/>
        <v>3439.5</v>
      </c>
      <c r="X45" s="45">
        <f t="shared" si="6"/>
        <v>4019.5</v>
      </c>
      <c r="Y45" s="45"/>
      <c r="Z45" s="45"/>
      <c r="AA45" s="45"/>
    </row>
    <row r="46" spans="1:27" ht="31.2">
      <c r="A46" s="31"/>
      <c r="B46" s="89" t="s">
        <v>92</v>
      </c>
      <c r="C46" s="6" t="s">
        <v>50</v>
      </c>
      <c r="D46" s="55">
        <f t="shared" ref="D46:X46" si="7">D47*D7</f>
        <v>3865.5999999999995</v>
      </c>
      <c r="E46" s="55">
        <f t="shared" si="7"/>
        <v>1932.7999999999997</v>
      </c>
      <c r="F46" s="55">
        <f t="shared" si="7"/>
        <v>1932.7999999999997</v>
      </c>
      <c r="G46" s="55">
        <f t="shared" si="7"/>
        <v>4788.1000000000004</v>
      </c>
      <c r="H46" s="55">
        <f t="shared" si="7"/>
        <v>2382.5000000000005</v>
      </c>
      <c r="I46" s="55">
        <f t="shared" si="7"/>
        <v>2405.4</v>
      </c>
      <c r="J46" s="55">
        <f t="shared" si="7"/>
        <v>0</v>
      </c>
      <c r="K46" s="55">
        <f t="shared" si="7"/>
        <v>0</v>
      </c>
      <c r="L46" s="55">
        <f t="shared" si="7"/>
        <v>0</v>
      </c>
      <c r="M46" s="55">
        <f t="shared" si="7"/>
        <v>6215.2000000000007</v>
      </c>
      <c r="N46" s="55">
        <f t="shared" si="7"/>
        <v>0</v>
      </c>
      <c r="O46" s="55">
        <f t="shared" si="7"/>
        <v>0</v>
      </c>
      <c r="P46" s="55">
        <f t="shared" si="7"/>
        <v>6965</v>
      </c>
      <c r="Q46" s="55">
        <f t="shared" si="7"/>
        <v>3435</v>
      </c>
      <c r="R46" s="55">
        <f t="shared" si="7"/>
        <v>3511.0000000000005</v>
      </c>
      <c r="S46" s="55">
        <f t="shared" si="7"/>
        <v>0</v>
      </c>
      <c r="T46" s="55">
        <f t="shared" si="7"/>
        <v>0</v>
      </c>
      <c r="U46" s="55">
        <f t="shared" si="7"/>
        <v>0</v>
      </c>
      <c r="V46" s="55">
        <f t="shared" si="7"/>
        <v>7460</v>
      </c>
      <c r="W46" s="55">
        <f t="shared" si="7"/>
        <v>3439.5</v>
      </c>
      <c r="X46" s="55">
        <f t="shared" si="7"/>
        <v>4019.5000000000005</v>
      </c>
      <c r="Y46" s="55">
        <f>Y28+Y33+Y34+Y36+Y42+Y43</f>
        <v>6928.5300000000007</v>
      </c>
      <c r="Z46" s="55"/>
      <c r="AA46" s="55"/>
    </row>
    <row r="47" spans="1:27" ht="31.2" hidden="1">
      <c r="A47" s="31"/>
      <c r="B47" s="97" t="s">
        <v>94</v>
      </c>
      <c r="C47" s="13"/>
      <c r="D47" s="45">
        <f t="shared" ref="D47:I47" si="8">D45/D7</f>
        <v>13.238356164383561</v>
      </c>
      <c r="E47" s="45">
        <f t="shared" si="8"/>
        <v>13.238356164383561</v>
      </c>
      <c r="F47" s="45">
        <f t="shared" si="8"/>
        <v>13.238356164383561</v>
      </c>
      <c r="G47" s="45">
        <f t="shared" si="8"/>
        <v>16.741608391608391</v>
      </c>
      <c r="H47" s="45">
        <f t="shared" si="8"/>
        <v>16.318493150684933</v>
      </c>
      <c r="I47" s="45">
        <f t="shared" si="8"/>
        <v>17.181428571428572</v>
      </c>
      <c r="J47" s="39"/>
      <c r="K47" s="21"/>
      <c r="L47" s="21"/>
      <c r="M47" s="45">
        <f>M45/M7</f>
        <v>21.491009681881053</v>
      </c>
      <c r="N47" s="45"/>
      <c r="O47" s="45"/>
      <c r="P47" s="45">
        <f>P45/P7</f>
        <v>24.083679114799448</v>
      </c>
      <c r="Q47" s="45">
        <f>Q45/Q7</f>
        <v>23.755186721991702</v>
      </c>
      <c r="R47" s="45">
        <f>R45/R7</f>
        <v>24.280774550484097</v>
      </c>
      <c r="S47" s="45"/>
      <c r="T47" s="45"/>
      <c r="U47" s="45"/>
      <c r="V47" s="45">
        <f>V45/V7</f>
        <v>26.083916083916083</v>
      </c>
      <c r="W47" s="45">
        <f>W45/W7</f>
        <v>24.052447552447553</v>
      </c>
      <c r="X47" s="45">
        <f>X45/X7</f>
        <v>28.10839160839161</v>
      </c>
      <c r="Y47" s="45"/>
      <c r="Z47" s="45"/>
      <c r="AA47" s="45"/>
    </row>
    <row r="48" spans="1:27" ht="31.2">
      <c r="A48" s="34" t="s">
        <v>146</v>
      </c>
      <c r="B48" s="95" t="s">
        <v>94</v>
      </c>
      <c r="C48" s="4" t="s">
        <v>111</v>
      </c>
      <c r="D48" s="45">
        <f t="shared" ref="D48:I48" si="9">D46/D7</f>
        <v>13.238356164383561</v>
      </c>
      <c r="E48" s="45">
        <f t="shared" si="9"/>
        <v>13.238356164383561</v>
      </c>
      <c r="F48" s="45">
        <f t="shared" si="9"/>
        <v>13.238356164383561</v>
      </c>
      <c r="G48" s="45">
        <f t="shared" si="9"/>
        <v>16.741608391608391</v>
      </c>
      <c r="H48" s="45">
        <f t="shared" si="9"/>
        <v>16.318493150684933</v>
      </c>
      <c r="I48" s="45">
        <f t="shared" si="9"/>
        <v>17.181428571428572</v>
      </c>
      <c r="J48" s="39"/>
      <c r="K48" s="39"/>
      <c r="L48" s="39"/>
      <c r="M48" s="45">
        <f>M46/M7</f>
        <v>21.491009681881053</v>
      </c>
      <c r="N48" s="45"/>
      <c r="O48" s="45"/>
      <c r="P48" s="45">
        <f>P46/P7</f>
        <v>24.083679114799448</v>
      </c>
      <c r="Q48" s="45">
        <f>Q46/Q7</f>
        <v>23.755186721991702</v>
      </c>
      <c r="R48" s="45">
        <f>R46/R7</f>
        <v>24.280774550484097</v>
      </c>
      <c r="S48" s="39"/>
      <c r="T48" s="39"/>
      <c r="U48" s="39"/>
      <c r="V48" s="45">
        <f>V46/V7</f>
        <v>26.083916083916083</v>
      </c>
      <c r="W48" s="45">
        <f>W46/W7</f>
        <v>24.052447552447553</v>
      </c>
      <c r="X48" s="45">
        <f>X46/X7</f>
        <v>28.10839160839161</v>
      </c>
      <c r="Y48" s="45">
        <f>Y46/Y7</f>
        <v>24.661078483715968</v>
      </c>
      <c r="Z48" s="39"/>
      <c r="AA48" s="66"/>
    </row>
    <row r="49" spans="1:27" ht="46.8">
      <c r="A49" s="34" t="s">
        <v>95</v>
      </c>
      <c r="B49" s="98" t="s">
        <v>96</v>
      </c>
      <c r="C49" s="4" t="s">
        <v>50</v>
      </c>
      <c r="D49" s="55">
        <f t="shared" ref="D49:I49" si="10">D48*D9</f>
        <v>1191.4520547945203</v>
      </c>
      <c r="E49" s="55">
        <f t="shared" si="10"/>
        <v>595.72602739726017</v>
      </c>
      <c r="F49" s="55">
        <f t="shared" si="10"/>
        <v>595.72602739726017</v>
      </c>
      <c r="G49" s="55">
        <f t="shared" si="10"/>
        <v>2322.0610839160836</v>
      </c>
      <c r="H49" s="55">
        <f t="shared" si="10"/>
        <v>1069.6772260273974</v>
      </c>
      <c r="I49" s="55">
        <f t="shared" si="10"/>
        <v>1256.3060571428573</v>
      </c>
      <c r="J49" s="54"/>
      <c r="K49" s="54"/>
      <c r="L49" s="54"/>
      <c r="M49" s="55">
        <f>M47*M9</f>
        <v>2604.7103734439838</v>
      </c>
      <c r="N49" s="55"/>
      <c r="O49" s="55"/>
      <c r="P49" s="55">
        <f>P48*P9</f>
        <v>2918.941908713693</v>
      </c>
      <c r="Q49" s="55">
        <f>Q48*Q9</f>
        <v>1439.5643153526971</v>
      </c>
      <c r="R49" s="55">
        <f>R48*R9</f>
        <v>1471.4149377593362</v>
      </c>
      <c r="S49" s="54"/>
      <c r="T49" s="54"/>
      <c r="U49" s="54"/>
      <c r="V49" s="55">
        <f>V48*V9</f>
        <v>3625.6643356643358</v>
      </c>
      <c r="W49" s="55">
        <f>W48*W9</f>
        <v>1671.6451048951049</v>
      </c>
      <c r="X49" s="55">
        <f>X48*X9</f>
        <v>1953.5332167832169</v>
      </c>
      <c r="Y49" s="55">
        <f>Y48*Y9</f>
        <v>3303.3514628937537</v>
      </c>
      <c r="Z49" s="54"/>
      <c r="AA49" s="73"/>
    </row>
    <row r="50" spans="1:27" ht="46.8">
      <c r="A50" s="34" t="s">
        <v>97</v>
      </c>
      <c r="B50" s="95" t="s">
        <v>98</v>
      </c>
      <c r="C50" s="4" t="s">
        <v>50</v>
      </c>
      <c r="D50" s="18"/>
      <c r="E50" s="18"/>
      <c r="F50" s="18"/>
      <c r="G50" s="54">
        <v>259</v>
      </c>
      <c r="H50" s="54">
        <v>129</v>
      </c>
      <c r="I50" s="54">
        <v>130</v>
      </c>
      <c r="J50" s="39"/>
      <c r="K50" s="39"/>
      <c r="L50" s="39"/>
      <c r="M50" s="55">
        <v>223</v>
      </c>
      <c r="N50" s="54"/>
      <c r="O50" s="54"/>
      <c r="P50" s="54">
        <v>223</v>
      </c>
      <c r="Q50" s="54">
        <v>111.5</v>
      </c>
      <c r="R50" s="54">
        <v>111.5</v>
      </c>
      <c r="S50" s="54"/>
      <c r="T50" s="54"/>
      <c r="U50" s="54"/>
      <c r="V50" s="54">
        <v>310</v>
      </c>
      <c r="W50" s="54">
        <v>155</v>
      </c>
      <c r="X50" s="54">
        <v>155</v>
      </c>
      <c r="Y50" s="54">
        <v>50</v>
      </c>
      <c r="Z50" s="39"/>
      <c r="AA50" s="66"/>
    </row>
    <row r="51" spans="1:27" ht="15.6">
      <c r="A51" s="34" t="s">
        <v>99</v>
      </c>
      <c r="B51" s="96" t="s">
        <v>147</v>
      </c>
      <c r="C51" s="26" t="s">
        <v>50</v>
      </c>
      <c r="D51" s="88">
        <v>824.5</v>
      </c>
      <c r="E51" s="88">
        <v>412.25</v>
      </c>
      <c r="F51" s="88">
        <v>412.25</v>
      </c>
      <c r="G51" s="39">
        <v>2052</v>
      </c>
      <c r="H51" s="39">
        <v>1170</v>
      </c>
      <c r="I51" s="39">
        <v>882</v>
      </c>
      <c r="J51" s="39"/>
      <c r="K51" s="39"/>
      <c r="L51" s="39"/>
      <c r="M51" s="45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66"/>
    </row>
    <row r="52" spans="1:27" ht="46.8">
      <c r="A52" s="34" t="s">
        <v>101</v>
      </c>
      <c r="B52" s="97" t="s">
        <v>102</v>
      </c>
      <c r="C52" s="26" t="s">
        <v>50</v>
      </c>
      <c r="D52" s="18"/>
      <c r="E52" s="18"/>
      <c r="F52" s="18"/>
      <c r="G52" s="39"/>
      <c r="H52" s="39"/>
      <c r="I52" s="39"/>
      <c r="J52" s="39"/>
      <c r="K52" s="39"/>
      <c r="L52" s="39"/>
      <c r="M52" s="4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66"/>
    </row>
    <row r="53" spans="1:27" ht="15.6">
      <c r="A53" s="34" t="s">
        <v>103</v>
      </c>
      <c r="B53" s="97" t="s">
        <v>104</v>
      </c>
      <c r="C53" s="26" t="s">
        <v>50</v>
      </c>
      <c r="D53" s="45"/>
      <c r="E53" s="45"/>
      <c r="F53" s="45"/>
      <c r="G53" s="45"/>
      <c r="H53" s="45"/>
      <c r="I53" s="45"/>
      <c r="J53" s="39"/>
      <c r="K53" s="39"/>
      <c r="L53" s="39"/>
      <c r="M53" s="45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66"/>
    </row>
    <row r="54" spans="1:27" ht="31.2">
      <c r="A54" s="34" t="s">
        <v>105</v>
      </c>
      <c r="B54" s="97" t="s">
        <v>106</v>
      </c>
      <c r="C54" s="26" t="s">
        <v>50</v>
      </c>
      <c r="D54" s="45"/>
      <c r="E54" s="45"/>
      <c r="F54" s="45"/>
      <c r="G54" s="45"/>
      <c r="H54" s="45"/>
      <c r="I54" s="45"/>
      <c r="J54" s="39"/>
      <c r="K54" s="39"/>
      <c r="L54" s="39"/>
      <c r="M54" s="45"/>
      <c r="N54" s="45"/>
      <c r="O54" s="45"/>
      <c r="P54" s="45"/>
      <c r="Q54" s="45"/>
      <c r="R54" s="45"/>
      <c r="S54" s="39"/>
      <c r="T54" s="39"/>
      <c r="U54" s="39"/>
      <c r="V54" s="39"/>
      <c r="W54" s="39"/>
      <c r="X54" s="39"/>
      <c r="Y54" s="39"/>
      <c r="Z54" s="39"/>
      <c r="AA54" s="66"/>
    </row>
    <row r="55" spans="1:27" ht="46.8">
      <c r="A55" s="34" t="s">
        <v>107</v>
      </c>
      <c r="B55" s="89" t="s">
        <v>108</v>
      </c>
      <c r="C55" s="13" t="s">
        <v>50</v>
      </c>
      <c r="D55" s="55">
        <f>D49+D50+D51</f>
        <v>2015.9520547945203</v>
      </c>
      <c r="E55" s="55">
        <f t="shared" ref="E55:I55" si="11">E49+E50+E51</f>
        <v>1007.9760273972602</v>
      </c>
      <c r="F55" s="55">
        <f t="shared" si="11"/>
        <v>1007.9760273972602</v>
      </c>
      <c r="G55" s="55">
        <f t="shared" si="11"/>
        <v>4633.0610839160836</v>
      </c>
      <c r="H55" s="55">
        <f t="shared" si="11"/>
        <v>2368.6772260273974</v>
      </c>
      <c r="I55" s="55">
        <f t="shared" si="11"/>
        <v>2268.3060571428573</v>
      </c>
      <c r="J55" s="54"/>
      <c r="K55" s="54"/>
      <c r="L55" s="54"/>
      <c r="M55" s="55">
        <f>M49+M50</f>
        <v>2827.7103734439838</v>
      </c>
      <c r="N55" s="55"/>
      <c r="O55" s="55"/>
      <c r="P55" s="55">
        <f t="shared" ref="P55:X55" si="12">P49+P50</f>
        <v>3141.941908713693</v>
      </c>
      <c r="Q55" s="55">
        <f t="shared" si="12"/>
        <v>1551.0643153526971</v>
      </c>
      <c r="R55" s="55">
        <f t="shared" si="12"/>
        <v>1582.9149377593362</v>
      </c>
      <c r="S55" s="55">
        <f t="shared" si="12"/>
        <v>0</v>
      </c>
      <c r="T55" s="55">
        <f t="shared" si="12"/>
        <v>0</v>
      </c>
      <c r="U55" s="55">
        <f t="shared" si="12"/>
        <v>0</v>
      </c>
      <c r="V55" s="55">
        <f t="shared" si="12"/>
        <v>3935.6643356643358</v>
      </c>
      <c r="W55" s="55">
        <f t="shared" si="12"/>
        <v>1826.6451048951049</v>
      </c>
      <c r="X55" s="55">
        <f t="shared" si="12"/>
        <v>2108.5332167832166</v>
      </c>
      <c r="Y55" s="55">
        <f>Y49+Y50</f>
        <v>3353.3514628937537</v>
      </c>
      <c r="Z55" s="39"/>
      <c r="AA55" s="66"/>
    </row>
    <row r="56" spans="1:27" ht="31.2">
      <c r="A56" s="56" t="s">
        <v>109</v>
      </c>
      <c r="B56" s="89" t="s">
        <v>110</v>
      </c>
      <c r="C56" s="6" t="s">
        <v>111</v>
      </c>
      <c r="D56" s="55">
        <f t="shared" ref="D56:I56" si="13">D55/D9</f>
        <v>22.399467275494672</v>
      </c>
      <c r="E56" s="55">
        <f t="shared" si="13"/>
        <v>22.399467275494672</v>
      </c>
      <c r="F56" s="55">
        <f t="shared" si="13"/>
        <v>22.399467275494672</v>
      </c>
      <c r="G56" s="55">
        <f t="shared" si="13"/>
        <v>33.403468521384887</v>
      </c>
      <c r="H56" s="55">
        <f t="shared" si="13"/>
        <v>36.135426789128871</v>
      </c>
      <c r="I56" s="55">
        <f t="shared" si="13"/>
        <v>31.021691153485463</v>
      </c>
      <c r="J56" s="54"/>
      <c r="K56" s="54"/>
      <c r="L56" s="54"/>
      <c r="M56" s="55">
        <f>M55/M9</f>
        <v>23.330943675280395</v>
      </c>
      <c r="N56" s="55"/>
      <c r="O56" s="55"/>
      <c r="P56" s="55">
        <f>P55/P9</f>
        <v>25.923613108198786</v>
      </c>
      <c r="Q56" s="55">
        <f>Q55/Q9</f>
        <v>25.59512071539104</v>
      </c>
      <c r="R56" s="55">
        <f>R55/R9</f>
        <v>26.120708543883435</v>
      </c>
      <c r="S56" s="54"/>
      <c r="T56" s="54"/>
      <c r="U56" s="54"/>
      <c r="V56" s="55">
        <f>V55/V9</f>
        <v>28.314131911254215</v>
      </c>
      <c r="W56" s="55">
        <f>W55/W9</f>
        <v>26.282663379785681</v>
      </c>
      <c r="X56" s="55">
        <f>X55/X9</f>
        <v>30.338607435729735</v>
      </c>
      <c r="Y56" s="55">
        <f>Y55/Y9</f>
        <v>25.034352093271774</v>
      </c>
      <c r="Z56" s="54"/>
      <c r="AA56" s="73"/>
    </row>
    <row r="57" spans="1:27" ht="15.6">
      <c r="A57" s="34" t="s">
        <v>112</v>
      </c>
      <c r="B57" s="98" t="s">
        <v>113</v>
      </c>
      <c r="C57" s="26" t="s">
        <v>50</v>
      </c>
      <c r="D57" s="23"/>
      <c r="E57" s="23"/>
      <c r="F57" s="23"/>
      <c r="G57" s="39"/>
      <c r="H57" s="39"/>
      <c r="I57" s="39"/>
      <c r="J57" s="39"/>
      <c r="K57" s="39"/>
      <c r="L57" s="39"/>
      <c r="M57" s="45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5">
        <f>Y55*Y58</f>
        <v>50.300271943406301</v>
      </c>
      <c r="Z57" s="39"/>
      <c r="AA57" s="66"/>
    </row>
    <row r="58" spans="1:27" ht="15.6">
      <c r="A58" s="34" t="s">
        <v>114</v>
      </c>
      <c r="B58" s="98" t="s">
        <v>115</v>
      </c>
      <c r="C58" s="26" t="s">
        <v>116</v>
      </c>
      <c r="D58" s="57">
        <v>2.7E-2</v>
      </c>
      <c r="E58" s="57">
        <v>0.02</v>
      </c>
      <c r="F58" s="57">
        <v>0.02</v>
      </c>
      <c r="G58" s="39">
        <v>0.7</v>
      </c>
      <c r="H58" s="39">
        <v>0.7</v>
      </c>
      <c r="I58" s="39">
        <v>0.7</v>
      </c>
      <c r="J58" s="39"/>
      <c r="K58" s="39"/>
      <c r="L58" s="39"/>
      <c r="M58" s="45">
        <v>1.7</v>
      </c>
      <c r="N58" s="39">
        <v>1.7</v>
      </c>
      <c r="O58" s="39">
        <v>1.7</v>
      </c>
      <c r="P58" s="39">
        <v>1.7</v>
      </c>
      <c r="Q58" s="39">
        <v>1.7</v>
      </c>
      <c r="R58" s="39">
        <v>1.7</v>
      </c>
      <c r="S58" s="39"/>
      <c r="T58" s="39"/>
      <c r="U58" s="39"/>
      <c r="V58" s="39">
        <v>2</v>
      </c>
      <c r="W58" s="39">
        <v>2</v>
      </c>
      <c r="X58" s="39">
        <v>2</v>
      </c>
      <c r="Y58" s="45">
        <v>1.4999999999999999E-2</v>
      </c>
      <c r="Z58" s="39"/>
      <c r="AA58" s="66"/>
    </row>
    <row r="59" spans="1:27" ht="31.2">
      <c r="A59" s="34" t="s">
        <v>117</v>
      </c>
      <c r="B59" s="98" t="s">
        <v>118</v>
      </c>
      <c r="C59" s="26" t="s">
        <v>50</v>
      </c>
      <c r="D59" s="58">
        <f>D55*1.002</f>
        <v>2019.9839589041094</v>
      </c>
      <c r="E59" s="58">
        <v>974.3</v>
      </c>
      <c r="F59" s="58">
        <v>1047.2</v>
      </c>
      <c r="G59" s="58">
        <f>G55*1.002</f>
        <v>4642.3272060839154</v>
      </c>
      <c r="H59" s="58">
        <f t="shared" ref="H59:I59" si="14">H55*1.002</f>
        <v>2373.4145804794521</v>
      </c>
      <c r="I59" s="58">
        <f t="shared" si="14"/>
        <v>2272.8426692571429</v>
      </c>
      <c r="J59" s="39"/>
      <c r="K59" s="39"/>
      <c r="L59" s="39"/>
      <c r="M59" s="45">
        <f>M55*1.017</f>
        <v>2875.7814497925315</v>
      </c>
      <c r="N59" s="45">
        <f t="shared" ref="N59:R59" si="15">N55*1.017</f>
        <v>0</v>
      </c>
      <c r="O59" s="45">
        <f t="shared" si="15"/>
        <v>0</v>
      </c>
      <c r="P59" s="45">
        <f t="shared" si="15"/>
        <v>3195.3549211618256</v>
      </c>
      <c r="Q59" s="45">
        <f t="shared" si="15"/>
        <v>1577.4324087136929</v>
      </c>
      <c r="R59" s="45">
        <f t="shared" si="15"/>
        <v>1609.8244917012448</v>
      </c>
      <c r="S59" s="39"/>
      <c r="T59" s="39"/>
      <c r="U59" s="39"/>
      <c r="V59" s="45">
        <f>V55*1.02</f>
        <v>4014.3776223776226</v>
      </c>
      <c r="W59" s="45">
        <f>W55*1.02</f>
        <v>1863.1780069930069</v>
      </c>
      <c r="X59" s="45">
        <f>X55*1.02</f>
        <v>2150.7038811188809</v>
      </c>
      <c r="Y59" s="45">
        <f>Y57+Y55</f>
        <v>3403.6517348371599</v>
      </c>
      <c r="Z59" s="45">
        <f>Z60*Z9</f>
        <v>1619.4554999999998</v>
      </c>
      <c r="AA59" s="77">
        <f>Y59-Z59</f>
        <v>1784.1962348371601</v>
      </c>
    </row>
    <row r="60" spans="1:27" ht="18">
      <c r="A60" s="56" t="s">
        <v>119</v>
      </c>
      <c r="B60" s="98" t="s">
        <v>120</v>
      </c>
      <c r="C60" s="6" t="s">
        <v>111</v>
      </c>
      <c r="D60" s="23">
        <f>D56*1.0027</f>
        <v>22.459945837138505</v>
      </c>
      <c r="E60" s="23">
        <v>21.65</v>
      </c>
      <c r="F60" s="23">
        <v>23.27</v>
      </c>
      <c r="G60" s="54">
        <v>28.4</v>
      </c>
      <c r="H60" s="54">
        <v>28.74</v>
      </c>
      <c r="I60" s="54">
        <v>28.09</v>
      </c>
      <c r="J60" s="54"/>
      <c r="K60" s="54"/>
      <c r="L60" s="54"/>
      <c r="M60" s="55">
        <f>M56*1.017</f>
        <v>23.727569717760158</v>
      </c>
      <c r="N60" s="55">
        <v>23.27</v>
      </c>
      <c r="O60" s="55">
        <v>24.18</v>
      </c>
      <c r="P60" s="55">
        <f>P56*1.02</f>
        <v>26.442085370362761</v>
      </c>
      <c r="Q60" s="55">
        <f t="shared" ref="Q60:R60" si="16">Q56*1.02</f>
        <v>26.107023129698863</v>
      </c>
      <c r="R60" s="55">
        <f t="shared" si="16"/>
        <v>26.643122714761105</v>
      </c>
      <c r="S60" s="54"/>
      <c r="T60" s="54"/>
      <c r="U60" s="54"/>
      <c r="V60" s="55">
        <f>V56*1.02</f>
        <v>28.880414549479301</v>
      </c>
      <c r="W60" s="55">
        <f t="shared" ref="W60:X60" si="17">W56*1.02</f>
        <v>26.808316647381396</v>
      </c>
      <c r="X60" s="55">
        <f t="shared" si="17"/>
        <v>30.945379584444328</v>
      </c>
      <c r="Y60" s="55">
        <f>Y59/Y9</f>
        <v>25.409867374670849</v>
      </c>
      <c r="Z60" s="54">
        <v>24.18</v>
      </c>
      <c r="AA60" s="78">
        <f>AA59/AA9</f>
        <v>26.639734749341699</v>
      </c>
    </row>
    <row r="61" spans="1:27" ht="62.4">
      <c r="A61" s="60" t="s">
        <v>121</v>
      </c>
      <c r="B61" s="98" t="s">
        <v>122</v>
      </c>
      <c r="C61" s="61" t="s">
        <v>50</v>
      </c>
      <c r="D61" s="62"/>
      <c r="E61" s="62"/>
      <c r="F61" s="62"/>
      <c r="G61" s="47">
        <v>-1564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74"/>
    </row>
    <row r="62" spans="1:27" ht="62.4">
      <c r="A62" s="34" t="s">
        <v>123</v>
      </c>
      <c r="B62" s="98" t="s">
        <v>124</v>
      </c>
      <c r="C62" s="26" t="s">
        <v>50</v>
      </c>
      <c r="D62" s="24"/>
      <c r="E62" s="24"/>
      <c r="F62" s="24"/>
      <c r="G62" s="40"/>
      <c r="H62" s="40"/>
      <c r="I62" s="40"/>
      <c r="J62" s="40"/>
      <c r="K62" s="40"/>
      <c r="L62" s="40"/>
      <c r="M62" s="47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75"/>
    </row>
    <row r="63" spans="1:27" ht="124.8">
      <c r="A63" s="34" t="s">
        <v>125</v>
      </c>
      <c r="B63" s="98" t="s">
        <v>126</v>
      </c>
      <c r="C63" s="26" t="s">
        <v>50</v>
      </c>
      <c r="D63" s="24"/>
      <c r="E63" s="24"/>
      <c r="F63" s="24"/>
      <c r="G63" s="40"/>
      <c r="H63" s="40"/>
      <c r="I63" s="40"/>
      <c r="J63" s="40"/>
      <c r="K63" s="40"/>
      <c r="L63" s="40"/>
      <c r="M63" s="47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75"/>
    </row>
    <row r="64" spans="1:27" ht="46.8">
      <c r="A64" s="34" t="s">
        <v>127</v>
      </c>
      <c r="B64" s="98" t="s">
        <v>128</v>
      </c>
      <c r="C64" s="26" t="s">
        <v>50</v>
      </c>
      <c r="D64" s="24"/>
      <c r="E64" s="24"/>
      <c r="F64" s="24"/>
      <c r="G64" s="40"/>
      <c r="H64" s="40"/>
      <c r="I64" s="40"/>
      <c r="J64" s="40"/>
      <c r="K64" s="40"/>
      <c r="L64" s="40"/>
      <c r="M64" s="47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75"/>
    </row>
    <row r="65" spans="1:27" ht="78">
      <c r="A65" s="34" t="s">
        <v>129</v>
      </c>
      <c r="B65" s="98" t="s">
        <v>130</v>
      </c>
      <c r="C65" s="26" t="s">
        <v>50</v>
      </c>
      <c r="D65" s="24"/>
      <c r="E65" s="24"/>
      <c r="F65" s="24"/>
      <c r="G65" s="40"/>
      <c r="H65" s="40"/>
      <c r="I65" s="40"/>
      <c r="J65" s="40"/>
      <c r="K65" s="40"/>
      <c r="L65" s="40"/>
      <c r="M65" s="47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75"/>
    </row>
    <row r="66" spans="1:27" ht="31.2">
      <c r="A66" s="34" t="s">
        <v>131</v>
      </c>
      <c r="B66" s="98" t="s">
        <v>132</v>
      </c>
      <c r="C66" s="26" t="s">
        <v>50</v>
      </c>
      <c r="D66" s="3"/>
      <c r="E66" s="3"/>
      <c r="F66" s="40"/>
      <c r="G66" s="40"/>
      <c r="H66" s="40"/>
      <c r="I66" s="40"/>
      <c r="J66" s="40"/>
      <c r="K66" s="40"/>
      <c r="L66" s="40"/>
      <c r="M66" s="47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75"/>
    </row>
    <row r="67" spans="1:27" ht="31.2">
      <c r="A67" s="60" t="s">
        <v>133</v>
      </c>
      <c r="B67" s="99" t="s">
        <v>134</v>
      </c>
      <c r="C67" s="61" t="s">
        <v>135</v>
      </c>
      <c r="D67" s="63"/>
      <c r="E67" s="63"/>
      <c r="F67" s="47"/>
      <c r="G67" s="47">
        <f>(G59+1027)/G9</f>
        <v>40.874745537735514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74"/>
    </row>
    <row r="68" spans="1:27" ht="15.6">
      <c r="A68" s="34" t="s">
        <v>136</v>
      </c>
      <c r="B68" s="99" t="s">
        <v>113</v>
      </c>
      <c r="C68" s="26" t="s">
        <v>50</v>
      </c>
      <c r="D68" s="3"/>
      <c r="E68" s="3"/>
      <c r="F68" s="40"/>
      <c r="G68" s="40"/>
      <c r="H68" s="40"/>
      <c r="I68" s="40"/>
      <c r="J68" s="40"/>
      <c r="K68" s="40"/>
      <c r="L68" s="40"/>
      <c r="M68" s="47"/>
      <c r="N68" s="40"/>
      <c r="O68" s="40"/>
      <c r="P68" s="40"/>
      <c r="Q68" s="40"/>
      <c r="R68" s="40"/>
      <c r="S68" s="40"/>
      <c r="T68" s="40"/>
      <c r="U68" s="40"/>
      <c r="V68" s="40">
        <v>97</v>
      </c>
      <c r="W68" s="40"/>
      <c r="X68" s="40"/>
      <c r="Y68" s="40"/>
      <c r="Z68" s="40"/>
      <c r="AA68" s="75"/>
    </row>
    <row r="69" spans="1:27" ht="15.6">
      <c r="A69" s="34" t="s">
        <v>137</v>
      </c>
      <c r="B69" s="99" t="s">
        <v>115</v>
      </c>
      <c r="C69" s="26" t="s">
        <v>116</v>
      </c>
      <c r="D69" s="3"/>
      <c r="E69" s="3"/>
      <c r="F69" s="40"/>
      <c r="G69" s="40"/>
      <c r="H69" s="40"/>
      <c r="I69" s="40"/>
      <c r="J69" s="40"/>
      <c r="K69" s="40"/>
      <c r="L69" s="40"/>
      <c r="M69" s="47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75"/>
    </row>
    <row r="70" spans="1:27" ht="31.8" thickBot="1">
      <c r="A70" s="49" t="s">
        <v>138</v>
      </c>
      <c r="B70" s="100" t="s">
        <v>139</v>
      </c>
      <c r="C70" s="50" t="s">
        <v>140</v>
      </c>
      <c r="D70" s="51">
        <f t="shared" ref="D70:I70" si="18">D28/D17</f>
        <v>4.3500000000000005</v>
      </c>
      <c r="E70" s="51">
        <f t="shared" si="18"/>
        <v>4.3499781754692277</v>
      </c>
      <c r="F70" s="51">
        <f t="shared" si="18"/>
        <v>4.3499781754692277</v>
      </c>
      <c r="G70" s="51">
        <f t="shared" si="18"/>
        <v>4.1237942122186491</v>
      </c>
      <c r="H70" s="51">
        <f t="shared" si="18"/>
        <v>3.9</v>
      </c>
      <c r="I70" s="51">
        <f t="shared" si="18"/>
        <v>4.4545454545454541</v>
      </c>
      <c r="J70" s="48"/>
      <c r="K70" s="48"/>
      <c r="L70" s="48"/>
      <c r="M70" s="51">
        <f t="shared" ref="M70:R70" si="19">M28/M17</f>
        <v>4.2093959731543622</v>
      </c>
      <c r="N70" s="51">
        <f t="shared" si="19"/>
        <v>0</v>
      </c>
      <c r="O70" s="51">
        <f t="shared" si="19"/>
        <v>0</v>
      </c>
      <c r="P70" s="51">
        <f t="shared" si="19"/>
        <v>4.6347826086956525</v>
      </c>
      <c r="Q70" s="51">
        <f t="shared" si="19"/>
        <v>4.4695652173913043</v>
      </c>
      <c r="R70" s="51">
        <f t="shared" si="19"/>
        <v>4.8</v>
      </c>
      <c r="S70" s="48"/>
      <c r="T70" s="48"/>
      <c r="U70" s="48"/>
      <c r="V70" s="51">
        <f>V28/V17</f>
        <v>4.8995983935742968</v>
      </c>
      <c r="W70" s="51">
        <f>W28/W17</f>
        <v>3.2885906040268456</v>
      </c>
      <c r="X70" s="51">
        <f>X28/X17</f>
        <v>7.3</v>
      </c>
      <c r="Y70" s="48"/>
      <c r="Z70" s="48"/>
      <c r="AA70" s="76"/>
    </row>
    <row r="71" spans="1:27" ht="15.6">
      <c r="A71" s="2"/>
      <c r="B71" s="25"/>
      <c r="C71" s="27"/>
      <c r="D71" s="2"/>
      <c r="E71" s="2"/>
      <c r="F71" s="2"/>
      <c r="G71" s="2"/>
      <c r="H71" s="2"/>
      <c r="I71" s="2"/>
      <c r="J71" s="2"/>
      <c r="K71" s="2"/>
      <c r="L71" s="2"/>
      <c r="M71" s="4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31.2">
      <c r="A72" s="79"/>
      <c r="B72" s="79" t="s">
        <v>141</v>
      </c>
      <c r="C72" s="79"/>
      <c r="D72" s="79"/>
      <c r="E72" s="79"/>
      <c r="F72" s="79"/>
      <c r="G72" s="79"/>
      <c r="H72" s="1"/>
      <c r="I72" s="1"/>
      <c r="J72" s="1"/>
      <c r="K72" s="1"/>
      <c r="L72" s="1"/>
      <c r="M72" s="4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01" t="s">
        <v>142</v>
      </c>
      <c r="Z72" s="101"/>
      <c r="AA72" s="101"/>
    </row>
  </sheetData>
  <mergeCells count="3">
    <mergeCell ref="B1:B2"/>
    <mergeCell ref="C1:AA2"/>
    <mergeCell ref="Y72:AA72"/>
  </mergeCells>
  <conditionalFormatting sqref="E37:F37">
    <cfRule type="cellIs" dxfId="1" priority="2" stopIfTrue="1" operator="notEqual">
      <formula>SUM(F37:H37)</formula>
    </cfRule>
  </conditionalFormatting>
  <conditionalFormatting sqref="K37:L37 N37:O37 Q37:R37 T37:U37 W37:X37 Z37:AA37">
    <cfRule type="cellIs" dxfId="0" priority="1" stopIfTrue="1" operator="notEqual">
      <formula>SUM(L37:N37)</formula>
    </cfRule>
  </conditionalFormatting>
  <dataValidations count="5"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3">
      <formula1>0</formula1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:F16">
      <formula1>0</formula1>
    </dataValidation>
    <dataValidation type="decimal" allowBlank="1" showErrorMessage="1" errorTitle="Ошибка" error="Допускается ввод только действительных чисел!" sqref="N44:O44 E44:F44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7:D22 E24:F27 D38:F41 E29:F36 E20:I20 V20:X20 M20:R20 D24:D36">
      <formula1>0</formula1>
      <formula2>9.99999999999999E+23</formula2>
    </dataValidation>
    <dataValidation type="decimal" allowBlank="1" showInputMessage="1" showErrorMessage="1" errorTitle="Внимание!" error="Допускается ввод только действительных значений" sqref="D44 M4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Павлово (без очистки)</vt:lpstr>
      <vt:lpstr>кроме с.Павлово (очистка)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 Ивановна Омельченко</dc:creator>
  <cp:lastModifiedBy>Customer</cp:lastModifiedBy>
  <cp:lastPrinted>2014-11-24T13:31:08Z</cp:lastPrinted>
  <dcterms:created xsi:type="dcterms:W3CDTF">2014-11-24T13:15:46Z</dcterms:created>
  <dcterms:modified xsi:type="dcterms:W3CDTF">2015-01-15T11:59:03Z</dcterms:modified>
</cp:coreProperties>
</file>